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90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E:\Přelouč_rozpočet\SOUPIS PRACÍ S VÝKAZEM VÝMĚR\"/>
    </mc:Choice>
  </mc:AlternateContent>
  <xr:revisionPtr revIDLastSave="0" documentId="13_ncr:1_{BE6FBB6A-DCC5-47E8-BAFD-280D4395FE46}" xr6:coauthVersionLast="46" xr6:coauthVersionMax="46" xr10:uidLastSave="{00000000-0000-0000-0000-000000000000}"/>
  <bookViews>
    <workbookView xWindow="-120" yWindow="-120" windowWidth="29040" windowHeight="15840" activeTab="3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Rozpočet Pol" sheetId="12" r:id="rId4"/>
  </sheet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Stavby" localSheetId="1">Stavba!$C$2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Stavby" localSheetId="1">Stavba!$D$2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'Rozpočet Pol'!$A$1:$U$38</definedName>
    <definedName name="_xlnm.Print_Area" localSheetId="1">Stavba!$A$1:$J$54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2" localSheetId="1">Stavba!$E$25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91029" calcMode="manual"/>
</workbook>
</file>

<file path=xl/calcChain.xml><?xml version="1.0" encoding="utf-8"?>
<calcChain xmlns="http://schemas.openxmlformats.org/spreadsheetml/2006/main">
  <c r="G17" i="12" l="1"/>
  <c r="G25" i="12" l="1"/>
  <c r="G26" i="12" l="1"/>
  <c r="E26" i="1" l="1"/>
  <c r="E24" i="1"/>
  <c r="AC28" i="12"/>
  <c r="F39" i="1" s="1"/>
  <c r="AD28" i="12"/>
  <c r="G39" i="1" s="1"/>
  <c r="I9" i="12"/>
  <c r="K9" i="12"/>
  <c r="M9" i="12"/>
  <c r="O9" i="12"/>
  <c r="Q9" i="12"/>
  <c r="U9" i="12"/>
  <c r="G8" i="12"/>
  <c r="I10" i="12"/>
  <c r="K10" i="12"/>
  <c r="O10" i="12"/>
  <c r="Q10" i="12"/>
  <c r="Q8" i="12" s="1"/>
  <c r="U10" i="12"/>
  <c r="I11" i="12"/>
  <c r="K11" i="12"/>
  <c r="M11" i="12"/>
  <c r="O11" i="12"/>
  <c r="Q11" i="12"/>
  <c r="U11" i="12"/>
  <c r="I13" i="12"/>
  <c r="K13" i="12"/>
  <c r="M13" i="12"/>
  <c r="O13" i="12"/>
  <c r="Q13" i="12"/>
  <c r="Q12" i="12" s="1"/>
  <c r="U13" i="12"/>
  <c r="U12" i="12" s="1"/>
  <c r="G12" i="12"/>
  <c r="I14" i="12"/>
  <c r="K14" i="12"/>
  <c r="K12" i="12" s="1"/>
  <c r="H50" i="1" s="1"/>
  <c r="O14" i="12"/>
  <c r="Q14" i="12"/>
  <c r="U14" i="12"/>
  <c r="I15" i="12"/>
  <c r="K15" i="12"/>
  <c r="M15" i="12"/>
  <c r="O15" i="12"/>
  <c r="Q15" i="12"/>
  <c r="U15" i="12"/>
  <c r="M16" i="12"/>
  <c r="I16" i="12"/>
  <c r="K16" i="12"/>
  <c r="O16" i="12"/>
  <c r="Q16" i="12"/>
  <c r="U16" i="12"/>
  <c r="M17" i="12"/>
  <c r="O17" i="12"/>
  <c r="Q17" i="12"/>
  <c r="U17" i="12"/>
  <c r="M18" i="12"/>
  <c r="I18" i="12"/>
  <c r="K18" i="12"/>
  <c r="O18" i="12"/>
  <c r="Q18" i="12"/>
  <c r="U18" i="12"/>
  <c r="G19" i="12"/>
  <c r="I20" i="12"/>
  <c r="I19" i="12"/>
  <c r="G51" i="1" s="1"/>
  <c r="K20" i="12"/>
  <c r="M20" i="12"/>
  <c r="O20" i="12"/>
  <c r="Q20" i="12"/>
  <c r="Q19" i="12" s="1"/>
  <c r="U20" i="12"/>
  <c r="M21" i="12"/>
  <c r="I21" i="12"/>
  <c r="K21" i="12"/>
  <c r="O21" i="12"/>
  <c r="Q21" i="12"/>
  <c r="U21" i="12"/>
  <c r="G22" i="12"/>
  <c r="I23" i="12"/>
  <c r="I22" i="12" s="1"/>
  <c r="G52" i="1" s="1"/>
  <c r="K23" i="12"/>
  <c r="K22" i="12"/>
  <c r="H52" i="1" s="1"/>
  <c r="M23" i="12"/>
  <c r="M22" i="12" s="1"/>
  <c r="O23" i="12"/>
  <c r="O22" i="12" s="1"/>
  <c r="Q23" i="12"/>
  <c r="Q22" i="12" s="1"/>
  <c r="U23" i="12"/>
  <c r="U22" i="12" s="1"/>
  <c r="I25" i="12"/>
  <c r="I24" i="12" s="1"/>
  <c r="G53" i="1" s="1"/>
  <c r="E18" i="1" s="1"/>
  <c r="K25" i="12"/>
  <c r="K24" i="12" s="1"/>
  <c r="H53" i="1" s="1"/>
  <c r="G18" i="1" s="1"/>
  <c r="M25" i="12"/>
  <c r="O25" i="12"/>
  <c r="Q25" i="12"/>
  <c r="U25" i="12"/>
  <c r="G24" i="12"/>
  <c r="I26" i="12"/>
  <c r="K26" i="12"/>
  <c r="O26" i="12"/>
  <c r="Q26" i="12"/>
  <c r="U26" i="12"/>
  <c r="I20" i="1"/>
  <c r="G20" i="1"/>
  <c r="E20" i="1"/>
  <c r="I19" i="1"/>
  <c r="G19" i="1"/>
  <c r="E19" i="1"/>
  <c r="I18" i="1"/>
  <c r="I17" i="1"/>
  <c r="I16" i="1"/>
  <c r="I54" i="1"/>
  <c r="AZ43" i="1"/>
  <c r="G27" i="1"/>
  <c r="F40" i="1"/>
  <c r="G40" i="1"/>
  <c r="G26" i="1"/>
  <c r="H40" i="1"/>
  <c r="I40" i="1"/>
  <c r="J39" i="1" s="1"/>
  <c r="J40" i="1"/>
  <c r="J28" i="1"/>
  <c r="J26" i="1"/>
  <c r="G38" i="1"/>
  <c r="F38" i="1"/>
  <c r="H32" i="1"/>
  <c r="J23" i="1"/>
  <c r="J24" i="1"/>
  <c r="J25" i="1"/>
  <c r="J27" i="1"/>
  <c r="G28" i="12" l="1"/>
  <c r="U24" i="12"/>
  <c r="O19" i="12"/>
  <c r="I12" i="12"/>
  <c r="G50" i="1" s="1"/>
  <c r="E17" i="1" s="1"/>
  <c r="Q24" i="12"/>
  <c r="O8" i="12"/>
  <c r="K8" i="12"/>
  <c r="H49" i="1" s="1"/>
  <c r="H54" i="1" s="1"/>
  <c r="O24" i="12"/>
  <c r="K19" i="12"/>
  <c r="H51" i="1" s="1"/>
  <c r="I8" i="12"/>
  <c r="G49" i="1" s="1"/>
  <c r="O12" i="12"/>
  <c r="U8" i="12"/>
  <c r="U19" i="12"/>
  <c r="H39" i="1"/>
  <c r="I39" i="1" s="1"/>
  <c r="G16" i="1"/>
  <c r="E16" i="1"/>
  <c r="E21" i="1" s="1"/>
  <c r="G28" i="1"/>
  <c r="G23" i="1"/>
  <c r="G24" i="1" s="1"/>
  <c r="M19" i="12"/>
  <c r="M26" i="12"/>
  <c r="M24" i="12" s="1"/>
  <c r="M14" i="12"/>
  <c r="M12" i="12" s="1"/>
  <c r="M10" i="12"/>
  <c r="M8" i="12" s="1"/>
  <c r="G54" i="1" l="1"/>
  <c r="G29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charset val="238"/>
          </rPr>
          <t>DIČ</t>
        </r>
      </text>
    </comment>
    <comment ref="C13" authorId="0" shapeId="0" xr:uid="{00000000-0006-0000-0100-000005000000}">
      <text>
        <r>
          <rPr>
            <sz val="9"/>
            <color indexed="81"/>
            <rFont val="Tahoma"/>
            <charset val="238"/>
          </rPr>
          <t>PSČ</t>
        </r>
      </text>
    </comment>
    <comment ref="D13" authorId="0" shapeId="0" xr:uid="{00000000-0006-0000-0100-000006000000}">
      <text>
        <r>
          <rPr>
            <sz val="9"/>
            <color indexed="81"/>
            <rFont val="Tahoma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<sst xmlns="http://schemas.openxmlformats.org/spreadsheetml/2006/main" count="224" uniqueCount="144">
  <si>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</si>
  <si>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</si>
  <si>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#RTSROZP#</t>
  </si>
  <si>
    <t>Položkový rozpočet</t>
  </si>
  <si>
    <t>Zakázka:</t>
  </si>
  <si>
    <t>Stavební úpravy jídelny a kuchyně budovy ŠJ, Obránců míru 1714, Přelouč</t>
  </si>
  <si>
    <t>Misto</t>
  </si>
  <si>
    <t>Obránců míru 1714, Přelouč</t>
  </si>
  <si>
    <t>Rozpočet:</t>
  </si>
  <si>
    <t>Objednatel:</t>
  </si>
  <si>
    <t>Město Přelouč</t>
  </si>
  <si>
    <t>IČ:</t>
  </si>
  <si>
    <t>00274101</t>
  </si>
  <si>
    <t>Československé armády 1665</t>
  </si>
  <si>
    <t>DIČ:</t>
  </si>
  <si>
    <t>CZ00274101</t>
  </si>
  <si>
    <t>53501</t>
  </si>
  <si>
    <t>Přelouč</t>
  </si>
  <si>
    <t>Projektant:</t>
  </si>
  <si>
    <t>Zhotovitel:</t>
  </si>
  <si>
    <t>Ing. Radek Čapský - Ing. Radek Čapský</t>
  </si>
  <si>
    <t>69856311</t>
  </si>
  <si>
    <t>Na Okrouhlíku 1246</t>
  </si>
  <si>
    <t>-</t>
  </si>
  <si>
    <t>53003</t>
  </si>
  <si>
    <t>Pardubice</t>
  </si>
  <si>
    <t>Vypracoval:</t>
  </si>
  <si>
    <t>Ing. Radek Čapský</t>
  </si>
  <si>
    <t>Rozpis ceny</t>
  </si>
  <si>
    <t>Dodávka</t>
  </si>
  <si>
    <t>Montáž</t>
  </si>
  <si>
    <t>Celkem</t>
  </si>
  <si>
    <t>HSV</t>
  </si>
  <si>
    <t>PSV</t>
  </si>
  <si>
    <t>MON</t>
  </si>
  <si>
    <t>VN</t>
  </si>
  <si>
    <t>Vedlejší náklady</t>
  </si>
  <si>
    <t>ON</t>
  </si>
  <si>
    <t>Ostatní náklady</t>
  </si>
  <si>
    <t>Rekapitulace daní</t>
  </si>
  <si>
    <t>Základ pro sníženou DPH</t>
  </si>
  <si>
    <t>%</t>
  </si>
  <si>
    <t xml:space="preserve">Snížená DPH </t>
  </si>
  <si>
    <t>Základ pro základní DPH</t>
  </si>
  <si>
    <t xml:space="preserve">Základní DPH </t>
  </si>
  <si>
    <t>Zaokrouhlení</t>
  </si>
  <si>
    <t>Cena celkem bez DPH</t>
  </si>
  <si>
    <t>Cena celkem s DPH</t>
  </si>
  <si>
    <t>CZK</t>
  </si>
  <si>
    <t>v</t>
  </si>
  <si>
    <t>dne</t>
  </si>
  <si>
    <t>Za zhotovitele</t>
  </si>
  <si>
    <t>Za objednatele</t>
  </si>
  <si>
    <t>Rekapitulace dílčích částí</t>
  </si>
  <si>
    <t>#CASTI&gt;&gt;</t>
  </si>
  <si>
    <t>Číslo</t>
  </si>
  <si>
    <t>Název</t>
  </si>
  <si>
    <t>DPH celkem</t>
  </si>
  <si>
    <t>Cena celkem</t>
  </si>
  <si>
    <t>Rozpočet</t>
  </si>
  <si>
    <t>Celkem za stavbu</t>
  </si>
  <si>
    <t xml:space="preserve">Popis rozpočtu:  - </t>
  </si>
  <si>
    <t>SO 05  Vodovodní přípojka</t>
  </si>
  <si>
    <t>Rekapitulace dílů</t>
  </si>
  <si>
    <t>Typ dílu</t>
  </si>
  <si>
    <t>8</t>
  </si>
  <si>
    <t>Trubní vedení</t>
  </si>
  <si>
    <t>722</t>
  </si>
  <si>
    <t>Vnitřní vodovod</t>
  </si>
  <si>
    <t>767</t>
  </si>
  <si>
    <t>Konstrukce zámečnické</t>
  </si>
  <si>
    <t>783</t>
  </si>
  <si>
    <t>Nátěry</t>
  </si>
  <si>
    <t>M46</t>
  </si>
  <si>
    <t>Zemní práce při montážích</t>
  </si>
  <si>
    <t xml:space="preserve">Položkový rozpočet </t>
  </si>
  <si>
    <t>Z:</t>
  </si>
  <si>
    <t>O:</t>
  </si>
  <si>
    <t>R:</t>
  </si>
  <si>
    <t>#TypZaznamu#</t>
  </si>
  <si>
    <t>S: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</si>
  <si>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</si>
  <si>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</si>
  <si>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</si>
  <si>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</si>
  <si>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</si>
  <si>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</si>
  <si>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</si>
  <si>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</si>
  <si>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</si>
  <si>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</si>
  <si>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</si>
  <si>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</si>
  <si>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</si>
  <si>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</si>
  <si>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</si>
  <si>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</si>
  <si>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</si>
  <si>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</si>
  <si>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</si>
  <si>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</si>
  <si>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</si>
  <si>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</si>
  <si>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</si>
  <si>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</si>
  <si>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</si>
  <si>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831230110RAB</t>
  </si>
  <si>
    <t>Vodovodní přípojka z trub polyetylénových D 40-63, hloubka 1,2 m</t>
  </si>
  <si>
    <t>m</t>
  </si>
  <si>
    <t>POL2_0</t>
  </si>
  <si>
    <t>831990010RAA</t>
  </si>
  <si>
    <t>Příplatek za každých dalších 50 cm hloubky rýhy, při šířce rýhy do 1,00 m</t>
  </si>
  <si>
    <t>3457114704R</t>
  </si>
  <si>
    <t>Pružná PE chránička KOPOFLEX KF 09090</t>
  </si>
  <si>
    <t>POL3_0</t>
  </si>
  <si>
    <t>722235716R00</t>
  </si>
  <si>
    <t>Šoupátko vod.,vnitřní závity, DN 50, PN 16, +80°C</t>
  </si>
  <si>
    <t>kus</t>
  </si>
  <si>
    <t>POL1_0</t>
  </si>
  <si>
    <t>722269114R00</t>
  </si>
  <si>
    <t>Montáž vodoměru závitového G 6/4", fakturační vodoměr</t>
  </si>
  <si>
    <t>722235646R00</t>
  </si>
  <si>
    <t>Klapka vod.zpětná vodorovná, DN 50, PN 10, +80°C</t>
  </si>
  <si>
    <t>722221112R00</t>
  </si>
  <si>
    <t>Kohout vypouštěcí kulový,DN 15, PN 10,+90°C</t>
  </si>
  <si>
    <t>722235526R00</t>
  </si>
  <si>
    <t>Přepážkový filtr na studenou vodu s aut. proplach., DN 2", blíže viz. specifikace materiálu</t>
  </si>
  <si>
    <t>998722101R00</t>
  </si>
  <si>
    <t>Přesun hmot pro vnitřní vodovod, výšky do 6 m</t>
  </si>
  <si>
    <t>t</t>
  </si>
  <si>
    <t>767995102R00</t>
  </si>
  <si>
    <t>Výroba a montáž kov. atypických konstr. do 10 kg</t>
  </si>
  <si>
    <t>kg</t>
  </si>
  <si>
    <t>998767101R00</t>
  </si>
  <si>
    <t>Přesun hmot pro zámečnické konstr., výšky do 6 m</t>
  </si>
  <si>
    <t>783222100R00</t>
  </si>
  <si>
    <t>Nátěr syntetický kovových konstrukcí dvojnásobný, základní</t>
  </si>
  <si>
    <t>m2</t>
  </si>
  <si>
    <t>460300201RT4</t>
  </si>
  <si>
    <t>Protlačení otvoru strojně do D150 mm, pevné stěny, chránička PE 90</t>
  </si>
  <si>
    <t/>
  </si>
  <si>
    <t>SUM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</si>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</sst>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15" x14ac:knownFonts="1">
    <font>
      <sz val="8"/>
      <name val="Trebuchet MS"/>
      <family val="2"/>
      <charset val="238"/>
    </font>
    <font>
      <b/>
      <sz val="10"/>
      <name val="Arial CE"/>
      <charset val="238"/>
    </font>
    <font>
      <sz val="9"/>
      <name val="Arial CE"/>
      <charset val="238"/>
    </font>
    <font>
      <b/>
      <sz val="14"/>
      <name val="Arial CE"/>
      <charset val="238"/>
    </font>
    <font>
      <sz val="12"/>
      <name val="Arial CE"/>
      <charset val="238"/>
    </font>
    <font>
      <b/>
      <sz val="12"/>
      <name val="Arial CE"/>
      <charset val="238"/>
    </font>
    <font>
      <sz val="10"/>
      <name val="Arial CE"/>
      <charset val="238"/>
    </font>
    <font>
      <sz val="11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7"/>
      <name val="Arial CE"/>
      <charset val="238"/>
    </font>
    <font>
      <sz val="10"/>
      <color indexed="9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9"/>
      <color indexed="81"/>
      <name val="Tahoma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6" fillId="0" borderId="0"/>
  </cellStyleXfs>
  <cellXfs count="274">
    <xf numFmtId="0" fontId="0" fillId="0" borderId="0" xfId="0"/>
    <xf numFmtId="0" fontId="1" fillId="0" borderId="0" xfId="0" applyFont="1"/>
    <xf numFmtId="0" fontId="0" fillId="0" borderId="0" xfId="0" applyAlignment="1"/>
    <xf numFmtId="0" fontId="0" fillId="0" borderId="1" xfId="0" applyBorder="1"/>
    <xf numFmtId="0" fontId="0" fillId="0" borderId="5" xfId="0" applyBorder="1"/>
    <xf numFmtId="0" fontId="4" fillId="3" borderId="5" xfId="0" applyFont="1" applyFill="1" applyBorder="1" applyAlignment="1">
      <alignment horizontal="left" vertical="center" indent="1"/>
    </xf>
    <xf numFmtId="49" fontId="5" fillId="3" borderId="0" xfId="0" applyNumberFormat="1" applyFont="1" applyFill="1" applyBorder="1" applyAlignment="1">
      <alignment horizontal="left" vertical="center"/>
    </xf>
    <xf numFmtId="14" fontId="2" fillId="0" borderId="0" xfId="0" applyNumberFormat="1" applyFont="1" applyAlignment="1">
      <alignment horizontal="left"/>
    </xf>
    <xf numFmtId="0" fontId="6" fillId="3" borderId="5" xfId="0" applyFont="1" applyFill="1" applyBorder="1" applyAlignment="1">
      <alignment horizontal="left" vertical="center" indent="1"/>
    </xf>
    <xf numFmtId="0" fontId="1" fillId="3" borderId="0" xfId="0" applyFont="1" applyFill="1" applyBorder="1" applyAlignment="1">
      <alignment horizontal="left" vertical="center"/>
    </xf>
    <xf numFmtId="0" fontId="6" fillId="3" borderId="9" xfId="0" applyFont="1" applyFill="1" applyBorder="1" applyAlignment="1">
      <alignment horizontal="left" vertical="center" indent="1"/>
    </xf>
    <xf numFmtId="0" fontId="6" fillId="3" borderId="10" xfId="0" applyFont="1" applyFill="1" applyBorder="1"/>
    <xf numFmtId="49" fontId="1" fillId="3" borderId="10" xfId="0" applyNumberFormat="1" applyFont="1" applyFill="1" applyBorder="1" applyAlignment="1">
      <alignment horizontal="left" vertical="center"/>
    </xf>
    <xf numFmtId="0" fontId="1" fillId="3" borderId="10" xfId="0" applyFont="1" applyFill="1" applyBorder="1"/>
    <xf numFmtId="0" fontId="1" fillId="3" borderId="10" xfId="0" applyFont="1" applyFill="1" applyBorder="1" applyAlignment="1"/>
    <xf numFmtId="0" fontId="1" fillId="3" borderId="11" xfId="0" applyFont="1" applyFill="1" applyBorder="1" applyAlignment="1"/>
    <xf numFmtId="0" fontId="6" fillId="0" borderId="5" xfId="0" applyFont="1" applyBorder="1" applyAlignment="1">
      <alignment horizontal="left" vertical="center" indent="1"/>
    </xf>
    <xf numFmtId="0" fontId="0" fillId="0" borderId="0" xfId="0" applyBorder="1"/>
    <xf numFmtId="49" fontId="1" fillId="0" borderId="0" xfId="0" applyNumberFormat="1" applyFont="1" applyBorder="1" applyAlignment="1">
      <alignment horizontal="left" vertical="center"/>
    </xf>
    <xf numFmtId="0" fontId="1" fillId="0" borderId="0" xfId="0" applyFont="1" applyBorder="1" applyAlignment="1">
      <alignment vertical="center"/>
    </xf>
    <xf numFmtId="0" fontId="6" fillId="0" borderId="0" xfId="0" applyFont="1" applyBorder="1" applyAlignment="1">
      <alignment horizontal="right" vertical="center"/>
    </xf>
    <xf numFmtId="0" fontId="0" fillId="0" borderId="8" xfId="0" applyBorder="1" applyAlignment="1"/>
    <xf numFmtId="0" fontId="1" fillId="0" borderId="5" xfId="0" applyFont="1" applyBorder="1" applyAlignment="1">
      <alignment horizontal="left" vertical="center" indent="1"/>
    </xf>
    <xf numFmtId="0" fontId="1" fillId="0" borderId="9" xfId="0" applyFont="1" applyBorder="1" applyAlignment="1">
      <alignment horizontal="left" vertical="center" indent="1"/>
    </xf>
    <xf numFmtId="49" fontId="1" fillId="0" borderId="10" xfId="0" applyNumberFormat="1" applyFont="1" applyBorder="1" applyAlignment="1">
      <alignment horizontal="right" vertical="center"/>
    </xf>
    <xf numFmtId="49" fontId="1" fillId="0" borderId="10" xfId="0" applyNumberFormat="1" applyFont="1" applyBorder="1" applyAlignment="1">
      <alignment horizontal="left" vertical="center"/>
    </xf>
    <xf numFmtId="0" fontId="1" fillId="0" borderId="10" xfId="0" applyFont="1" applyBorder="1" applyAlignment="1">
      <alignment vertical="center"/>
    </xf>
    <xf numFmtId="0" fontId="6" fillId="0" borderId="10" xfId="0" applyFont="1" applyBorder="1" applyAlignment="1">
      <alignment vertical="center"/>
    </xf>
    <xf numFmtId="0" fontId="0" fillId="0" borderId="11" xfId="0" applyBorder="1" applyAlignment="1"/>
    <xf numFmtId="0" fontId="1" fillId="0" borderId="0" xfId="0" applyFont="1" applyFill="1" applyBorder="1" applyAlignment="1">
      <alignment horizontal="left" vertical="center"/>
    </xf>
    <xf numFmtId="0" fontId="0" fillId="0" borderId="0" xfId="0" applyBorder="1" applyAlignment="1"/>
    <xf numFmtId="0" fontId="1" fillId="0" borderId="0" xfId="0" applyFont="1" applyBorder="1" applyAlignment="1">
      <alignment horizontal="left" vertical="center"/>
    </xf>
    <xf numFmtId="0" fontId="0" fillId="0" borderId="9" xfId="0" applyBorder="1" applyAlignment="1">
      <alignment horizontal="left" indent="1"/>
    </xf>
    <xf numFmtId="0" fontId="1" fillId="0" borderId="10" xfId="0" applyFont="1" applyBorder="1" applyAlignment="1">
      <alignment horizontal="right" vertical="center"/>
    </xf>
    <xf numFmtId="0" fontId="1" fillId="0" borderId="10" xfId="0" applyFont="1" applyFill="1" applyBorder="1" applyAlignment="1">
      <alignment horizontal="left" vertical="center"/>
    </xf>
    <xf numFmtId="0" fontId="0" fillId="0" borderId="10" xfId="0" applyBorder="1" applyAlignment="1">
      <alignment vertical="center"/>
    </xf>
    <xf numFmtId="0" fontId="0" fillId="0" borderId="10" xfId="0" applyBorder="1" applyAlignment="1"/>
    <xf numFmtId="0" fontId="0" fillId="0" borderId="10" xfId="0" applyBorder="1" applyAlignment="1">
      <alignment horizontal="right"/>
    </xf>
    <xf numFmtId="49" fontId="1" fillId="4" borderId="0" xfId="0" applyNumberFormat="1" applyFont="1" applyFill="1" applyBorder="1" applyAlignment="1" applyProtection="1">
      <alignment horizontal="left" vertical="center"/>
      <protection locked="0"/>
    </xf>
    <xf numFmtId="49" fontId="1" fillId="4" borderId="10" xfId="0" applyNumberFormat="1" applyFont="1" applyFill="1" applyBorder="1" applyAlignment="1" applyProtection="1">
      <alignment horizontal="right" vertical="center"/>
      <protection locked="0"/>
    </xf>
    <xf numFmtId="0" fontId="6" fillId="0" borderId="10" xfId="0" applyFont="1" applyBorder="1" applyAlignment="1">
      <alignment horizontal="right" vertical="center"/>
    </xf>
    <xf numFmtId="0" fontId="6" fillId="0" borderId="12" xfId="0" applyFont="1" applyBorder="1" applyAlignment="1">
      <alignment horizontal="left" vertical="top" indent="1"/>
    </xf>
    <xf numFmtId="0" fontId="0" fillId="0" borderId="6" xfId="0" applyBorder="1" applyAlignment="1">
      <alignment vertical="top"/>
    </xf>
    <xf numFmtId="0" fontId="1" fillId="0" borderId="6" xfId="0" applyFont="1" applyFill="1" applyBorder="1" applyAlignment="1">
      <alignment horizontal="left" vertical="top"/>
    </xf>
    <xf numFmtId="0" fontId="1" fillId="0" borderId="6" xfId="0" applyFont="1" applyBorder="1" applyAlignment="1">
      <alignment vertical="center"/>
    </xf>
    <xf numFmtId="0" fontId="6" fillId="0" borderId="6" xfId="0" applyFont="1" applyBorder="1" applyAlignment="1">
      <alignment horizontal="right" vertical="center"/>
    </xf>
    <xf numFmtId="0" fontId="0" fillId="0" borderId="7" xfId="0" applyBorder="1" applyAlignment="1"/>
    <xf numFmtId="0" fontId="0" fillId="0" borderId="10" xfId="0" applyBorder="1" applyAlignment="1">
      <alignment horizontal="left"/>
    </xf>
    <xf numFmtId="49" fontId="0" fillId="0" borderId="5" xfId="0" applyNumberFormat="1" applyBorder="1"/>
    <xf numFmtId="49" fontId="0" fillId="0" borderId="13" xfId="0" applyNumberFormat="1" applyBorder="1" applyAlignment="1">
      <alignment horizontal="left" vertical="center" indent="1"/>
    </xf>
    <xf numFmtId="0" fontId="0" fillId="0" borderId="14" xfId="0" applyBorder="1" applyAlignment="1">
      <alignment horizontal="left" vertical="center"/>
    </xf>
    <xf numFmtId="0" fontId="0" fillId="0" borderId="14" xfId="0" applyBorder="1"/>
    <xf numFmtId="0" fontId="1" fillId="0" borderId="13" xfId="0" applyFont="1" applyBorder="1" applyAlignment="1">
      <alignment horizontal="left" vertical="center" indent="1"/>
    </xf>
    <xf numFmtId="0" fontId="1" fillId="0" borderId="14" xfId="0" applyFont="1" applyBorder="1" applyAlignment="1">
      <alignment horizontal="left" vertical="center"/>
    </xf>
    <xf numFmtId="0" fontId="1" fillId="0" borderId="14" xfId="0" applyFont="1" applyBorder="1"/>
    <xf numFmtId="0" fontId="0" fillId="0" borderId="13" xfId="0" applyBorder="1" applyAlignment="1">
      <alignment horizontal="left" indent="1"/>
    </xf>
    <xf numFmtId="1" fontId="1" fillId="0" borderId="14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vertical="center" indent="1"/>
    </xf>
    <xf numFmtId="0" fontId="1" fillId="0" borderId="14" xfId="0" applyFont="1" applyBorder="1" applyAlignment="1">
      <alignment vertical="center"/>
    </xf>
    <xf numFmtId="49" fontId="6" fillId="0" borderId="17" xfId="0" applyNumberFormat="1" applyFont="1" applyBorder="1" applyAlignment="1">
      <alignment horizontal="left" vertical="center"/>
    </xf>
    <xf numFmtId="0" fontId="0" fillId="0" borderId="13" xfId="0" applyBorder="1" applyAlignment="1">
      <alignment horizontal="left" vertical="center" indent="1"/>
    </xf>
    <xf numFmtId="1" fontId="1" fillId="0" borderId="15" xfId="0" applyNumberFormat="1" applyFont="1" applyBorder="1" applyAlignment="1">
      <alignment horizontal="right" vertical="center"/>
    </xf>
    <xf numFmtId="0" fontId="0" fillId="0" borderId="9" xfId="0" applyBorder="1" applyAlignment="1">
      <alignment horizontal="left" vertical="center" indent="1"/>
    </xf>
    <xf numFmtId="0" fontId="0" fillId="0" borderId="10" xfId="0" applyBorder="1" applyAlignment="1">
      <alignment horizontal="left" vertical="center"/>
    </xf>
    <xf numFmtId="0" fontId="0" fillId="0" borderId="10" xfId="0" applyBorder="1"/>
    <xf numFmtId="1" fontId="1" fillId="0" borderId="18" xfId="0" applyNumberFormat="1" applyFont="1" applyBorder="1" applyAlignment="1">
      <alignment horizontal="right" vertical="center"/>
    </xf>
    <xf numFmtId="0" fontId="0" fillId="0" borderId="10" xfId="0" applyBorder="1" applyAlignment="1">
      <alignment horizontal="left" vertical="center" indent="1"/>
    </xf>
    <xf numFmtId="49" fontId="6" fillId="0" borderId="11" xfId="0" applyNumberFormat="1" applyFont="1" applyBorder="1" applyAlignment="1">
      <alignment horizontal="left" vertical="center"/>
    </xf>
    <xf numFmtId="0" fontId="0" fillId="0" borderId="5" xfId="0" applyBorder="1" applyAlignment="1">
      <alignment horizontal="left" vertical="center" indent="1"/>
    </xf>
    <xf numFmtId="0" fontId="0" fillId="0" borderId="0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49" fontId="6" fillId="0" borderId="8" xfId="0" applyNumberFormat="1" applyFont="1" applyBorder="1" applyAlignment="1">
      <alignment horizontal="left" vertical="center"/>
    </xf>
    <xf numFmtId="0" fontId="5" fillId="3" borderId="19" xfId="0" applyFont="1" applyFill="1" applyBorder="1" applyAlignment="1">
      <alignment horizontal="left" vertical="center" indent="1"/>
    </xf>
    <xf numFmtId="0" fontId="1" fillId="3" borderId="20" xfId="0" applyFont="1" applyFill="1" applyBorder="1" applyAlignment="1">
      <alignment horizontal="left" vertical="center"/>
    </xf>
    <xf numFmtId="0" fontId="0" fillId="3" borderId="20" xfId="0" applyFill="1" applyBorder="1" applyAlignment="1">
      <alignment horizontal="left" vertical="center"/>
    </xf>
    <xf numFmtId="4" fontId="5" fillId="3" borderId="20" xfId="0" applyNumberFormat="1" applyFont="1" applyFill="1" applyBorder="1" applyAlignment="1">
      <alignment horizontal="left" vertical="center"/>
    </xf>
    <xf numFmtId="49" fontId="0" fillId="3" borderId="21" xfId="0" applyNumberFormat="1" applyFill="1" applyBorder="1" applyAlignment="1">
      <alignment horizontal="left" vertical="center"/>
    </xf>
    <xf numFmtId="0" fontId="0" fillId="3" borderId="20" xfId="0" applyFill="1" applyBorder="1"/>
    <xf numFmtId="49" fontId="1" fillId="3" borderId="21" xfId="0" applyNumberFormat="1" applyFont="1" applyFill="1" applyBorder="1" applyAlignment="1">
      <alignment horizontal="left" vertical="center"/>
    </xf>
    <xf numFmtId="0" fontId="0" fillId="0" borderId="8" xfId="0" applyBorder="1" applyAlignment="1">
      <alignment horizontal="right"/>
    </xf>
    <xf numFmtId="0" fontId="0" fillId="0" borderId="5" xfId="0" applyBorder="1" applyAlignment="1">
      <alignment horizontal="right"/>
    </xf>
    <xf numFmtId="0" fontId="0" fillId="0" borderId="0" xfId="0" applyBorder="1" applyAlignment="1">
      <alignment horizontal="center" vertical="center"/>
    </xf>
    <xf numFmtId="0" fontId="1" fillId="0" borderId="10" xfId="0" applyFont="1" applyBorder="1" applyAlignment="1">
      <alignment vertical="top"/>
    </xf>
    <xf numFmtId="14" fontId="1" fillId="0" borderId="10" xfId="0" applyNumberFormat="1" applyFont="1" applyBorder="1" applyAlignment="1">
      <alignment horizontal="center" vertical="top"/>
    </xf>
    <xf numFmtId="0" fontId="1" fillId="0" borderId="5" xfId="0" applyFont="1" applyBorder="1"/>
    <xf numFmtId="0" fontId="1" fillId="0" borderId="0" xfId="0" applyFont="1" applyBorder="1"/>
    <xf numFmtId="0" fontId="1" fillId="0" borderId="10" xfId="0" applyFont="1" applyBorder="1"/>
    <xf numFmtId="0" fontId="1" fillId="0" borderId="10" xfId="0" applyFont="1" applyBorder="1" applyAlignment="1"/>
    <xf numFmtId="0" fontId="1" fillId="0" borderId="8" xfId="0" applyFont="1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22" xfId="0" applyBorder="1"/>
    <xf numFmtId="0" fontId="0" fillId="0" borderId="23" xfId="0" applyBorder="1"/>
    <xf numFmtId="0" fontId="0" fillId="0" borderId="23" xfId="0" applyBorder="1" applyAlignment="1"/>
    <xf numFmtId="0" fontId="0" fillId="0" borderId="24" xfId="0" applyBorder="1" applyAlignment="1">
      <alignment horizontal="right"/>
    </xf>
    <xf numFmtId="0" fontId="5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shrinkToFit="1"/>
    </xf>
    <xf numFmtId="3" fontId="0" fillId="0" borderId="25" xfId="0" applyNumberFormat="1" applyBorder="1"/>
    <xf numFmtId="3" fontId="2" fillId="3" borderId="26" xfId="0" applyNumberFormat="1" applyFont="1" applyFill="1" applyBorder="1" applyAlignment="1">
      <alignment vertical="center"/>
    </xf>
    <xf numFmtId="3" fontId="2" fillId="3" borderId="6" xfId="0" applyNumberFormat="1" applyFont="1" applyFill="1" applyBorder="1" applyAlignment="1">
      <alignment vertical="center"/>
    </xf>
    <xf numFmtId="3" fontId="2" fillId="3" borderId="6" xfId="0" applyNumberFormat="1" applyFont="1" applyFill="1" applyBorder="1" applyAlignment="1">
      <alignment vertical="center" wrapText="1"/>
    </xf>
    <xf numFmtId="3" fontId="10" fillId="3" borderId="27" xfId="0" applyNumberFormat="1" applyFont="1" applyFill="1" applyBorder="1" applyAlignment="1">
      <alignment horizontal="center" vertical="center" wrapText="1" shrinkToFit="1"/>
    </xf>
    <xf numFmtId="3" fontId="2" fillId="3" borderId="27" xfId="0" applyNumberFormat="1" applyFont="1" applyFill="1" applyBorder="1" applyAlignment="1">
      <alignment horizontal="center" vertical="center" wrapText="1" shrinkToFit="1"/>
    </xf>
    <xf numFmtId="3" fontId="2" fillId="3" borderId="27" xfId="0" applyNumberFormat="1" applyFont="1" applyFill="1" applyBorder="1" applyAlignment="1">
      <alignment horizontal="center" vertical="center" wrapText="1"/>
    </xf>
    <xf numFmtId="3" fontId="0" fillId="0" borderId="28" xfId="0" applyNumberFormat="1" applyBorder="1" applyAlignment="1"/>
    <xf numFmtId="3" fontId="2" fillId="0" borderId="29" xfId="0" applyNumberFormat="1" applyFont="1" applyBorder="1" applyAlignment="1">
      <alignment horizontal="right" wrapText="1" shrinkToFit="1"/>
    </xf>
    <xf numFmtId="3" fontId="2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0" borderId="29" xfId="0" applyNumberFormat="1" applyBorder="1" applyAlignment="1"/>
    <xf numFmtId="3" fontId="0" fillId="5" borderId="31" xfId="0" applyNumberFormat="1" applyFill="1" applyBorder="1" applyAlignment="1">
      <alignment wrapText="1" shrinkToFit="1"/>
    </xf>
    <xf numFmtId="3" fontId="0" fillId="5" borderId="31" xfId="0" applyNumberFormat="1" applyFill="1" applyBorder="1" applyAlignment="1">
      <alignment shrinkToFit="1"/>
    </xf>
    <xf numFmtId="3" fontId="0" fillId="5" borderId="31" xfId="0" applyNumberFormat="1" applyFill="1" applyBorder="1" applyAlignment="1"/>
    <xf numFmtId="0" fontId="11" fillId="0" borderId="0" xfId="0" applyNumberFormat="1" applyFont="1" applyAlignment="1">
      <alignment wrapText="1"/>
    </xf>
    <xf numFmtId="0" fontId="5" fillId="0" borderId="0" xfId="0" applyFont="1"/>
    <xf numFmtId="0" fontId="12" fillId="0" borderId="25" xfId="0" applyFont="1" applyBorder="1" applyAlignment="1">
      <alignment horizontal="center" vertical="center" wrapText="1"/>
    </xf>
    <xf numFmtId="0" fontId="12" fillId="3" borderId="32" xfId="0" applyFont="1" applyFill="1" applyBorder="1" applyAlignment="1">
      <alignment horizontal="center" vertical="center" wrapText="1"/>
    </xf>
    <xf numFmtId="0" fontId="12" fillId="3" borderId="6" xfId="0" applyFont="1" applyFill="1" applyBorder="1" applyAlignment="1">
      <alignment horizontal="center" vertical="center" wrapText="1"/>
    </xf>
    <xf numFmtId="0" fontId="12" fillId="3" borderId="33" xfId="0" applyFont="1" applyFill="1" applyBorder="1" applyAlignment="1">
      <alignment horizontal="center" vertical="center" wrapText="1"/>
    </xf>
    <xf numFmtId="0" fontId="2" fillId="0" borderId="25" xfId="0" applyFont="1" applyBorder="1" applyAlignment="1">
      <alignment vertical="center"/>
    </xf>
    <xf numFmtId="49" fontId="2" fillId="0" borderId="32" xfId="0" applyNumberFormat="1" applyFont="1" applyBorder="1" applyAlignment="1">
      <alignment vertical="center"/>
    </xf>
    <xf numFmtId="4" fontId="2" fillId="0" borderId="33" xfId="0" applyNumberFormat="1" applyFont="1" applyBorder="1" applyAlignment="1">
      <alignment horizontal="center" vertical="center"/>
    </xf>
    <xf numFmtId="4" fontId="2" fillId="0" borderId="33" xfId="0" applyNumberFormat="1" applyFont="1" applyBorder="1" applyAlignment="1">
      <alignment vertical="center"/>
    </xf>
    <xf numFmtId="49" fontId="2" fillId="0" borderId="25" xfId="0" applyNumberFormat="1" applyFont="1" applyBorder="1" applyAlignment="1">
      <alignment vertical="center"/>
    </xf>
    <xf numFmtId="4" fontId="2" fillId="0" borderId="34" xfId="0" applyNumberFormat="1" applyFont="1" applyBorder="1" applyAlignment="1">
      <alignment horizontal="center" vertical="center"/>
    </xf>
    <xf numFmtId="4" fontId="2" fillId="0" borderId="34" xfId="0" applyNumberFormat="1" applyFont="1" applyBorder="1" applyAlignment="1">
      <alignment vertical="center"/>
    </xf>
    <xf numFmtId="49" fontId="2" fillId="0" borderId="18" xfId="0" applyNumberFormat="1" applyFont="1" applyBorder="1" applyAlignment="1">
      <alignment vertical="center"/>
    </xf>
    <xf numFmtId="4" fontId="2" fillId="0" borderId="35" xfId="0" applyNumberFormat="1" applyFont="1" applyBorder="1" applyAlignment="1">
      <alignment horizontal="center" vertical="center"/>
    </xf>
    <xf numFmtId="4" fontId="2" fillId="0" borderId="35" xfId="0" applyNumberFormat="1" applyFont="1" applyBorder="1" applyAlignment="1">
      <alignment vertical="center"/>
    </xf>
    <xf numFmtId="0" fontId="2" fillId="0" borderId="25" xfId="0" applyFont="1" applyBorder="1"/>
    <xf numFmtId="0" fontId="2" fillId="5" borderId="18" xfId="0" applyFont="1" applyFill="1" applyBorder="1"/>
    <xf numFmtId="0" fontId="2" fillId="5" borderId="10" xfId="0" applyFont="1" applyFill="1" applyBorder="1"/>
    <xf numFmtId="4" fontId="2" fillId="5" borderId="35" xfId="0" applyNumberFormat="1" applyFont="1" applyFill="1" applyBorder="1" applyAlignment="1">
      <alignment horizontal="center"/>
    </xf>
    <xf numFmtId="4" fontId="2" fillId="5" borderId="35" xfId="0" applyNumberFormat="1" applyFont="1" applyFill="1" applyBorder="1" applyAlignment="1"/>
    <xf numFmtId="4" fontId="0" fillId="0" borderId="0" xfId="0" applyNumberFormat="1"/>
    <xf numFmtId="4" fontId="0" fillId="0" borderId="0" xfId="0" applyNumberFormat="1" applyAlignment="1"/>
    <xf numFmtId="0" fontId="0" fillId="0" borderId="0" xfId="0" applyAlignment="1">
      <alignment vertical="top"/>
    </xf>
    <xf numFmtId="0" fontId="0" fillId="0" borderId="0" xfId="0" applyAlignment="1">
      <alignment vertical="top" wrapText="1"/>
    </xf>
    <xf numFmtId="0" fontId="0" fillId="0" borderId="36" xfId="0" applyBorder="1" applyAlignment="1">
      <alignment vertical="center"/>
    </xf>
    <xf numFmtId="49" fontId="0" fillId="0" borderId="14" xfId="0" applyNumberFormat="1" applyBorder="1" applyAlignment="1">
      <alignment vertical="center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49" fontId="0" fillId="0" borderId="0" xfId="0" applyNumberFormat="1"/>
    <xf numFmtId="0" fontId="6" fillId="0" borderId="37" xfId="0" applyFont="1" applyBorder="1" applyAlignment="1">
      <alignment vertical="center"/>
    </xf>
    <xf numFmtId="49" fontId="0" fillId="0" borderId="38" xfId="0" applyNumberFormat="1" applyBorder="1" applyAlignment="1">
      <alignment vertical="center"/>
    </xf>
    <xf numFmtId="0" fontId="6" fillId="0" borderId="40" xfId="0" applyFont="1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3" borderId="43" xfId="0" applyFill="1" applyBorder="1"/>
    <xf numFmtId="49" fontId="0" fillId="3" borderId="44" xfId="0" applyNumberFormat="1" applyFill="1" applyBorder="1" applyAlignment="1"/>
    <xf numFmtId="49" fontId="0" fillId="3" borderId="44" xfId="0" applyNumberFormat="1" applyFill="1" applyBorder="1"/>
    <xf numFmtId="0" fontId="0" fillId="3" borderId="44" xfId="0" applyFill="1" applyBorder="1"/>
    <xf numFmtId="0" fontId="0" fillId="3" borderId="45" xfId="0" applyFill="1" applyBorder="1"/>
    <xf numFmtId="0" fontId="0" fillId="3" borderId="33" xfId="0" applyFill="1" applyBorder="1"/>
    <xf numFmtId="49" fontId="0" fillId="3" borderId="33" xfId="0" applyNumberFormat="1" applyFill="1" applyBorder="1"/>
    <xf numFmtId="0" fontId="0" fillId="3" borderId="32" xfId="0" applyFill="1" applyBorder="1"/>
    <xf numFmtId="0" fontId="0" fillId="3" borderId="46" xfId="0" applyFill="1" applyBorder="1"/>
    <xf numFmtId="0" fontId="0" fillId="3" borderId="47" xfId="0" applyFill="1" applyBorder="1" applyAlignment="1">
      <alignment wrapText="1"/>
    </xf>
    <xf numFmtId="0" fontId="0" fillId="3" borderId="48" xfId="0" applyFill="1" applyBorder="1" applyAlignment="1">
      <alignment wrapText="1"/>
    </xf>
    <xf numFmtId="0" fontId="0" fillId="3" borderId="49" xfId="0" applyFill="1" applyBorder="1" applyAlignment="1">
      <alignment vertical="top"/>
    </xf>
    <xf numFmtId="49" fontId="0" fillId="3" borderId="49" xfId="0" applyNumberFormat="1" applyFill="1" applyBorder="1" applyAlignment="1">
      <alignment vertical="top"/>
    </xf>
    <xf numFmtId="49" fontId="0" fillId="3" borderId="50" xfId="0" applyNumberFormat="1" applyFill="1" applyBorder="1" applyAlignment="1">
      <alignment vertical="top"/>
    </xf>
    <xf numFmtId="0" fontId="0" fillId="3" borderId="51" xfId="0" applyFill="1" applyBorder="1" applyAlignment="1">
      <alignment vertical="top"/>
    </xf>
    <xf numFmtId="164" fontId="0" fillId="3" borderId="50" xfId="0" applyNumberFormat="1" applyFill="1" applyBorder="1" applyAlignment="1">
      <alignment vertical="top"/>
    </xf>
    <xf numFmtId="4" fontId="0" fillId="3" borderId="50" xfId="0" applyNumberFormat="1" applyFill="1" applyBorder="1" applyAlignment="1">
      <alignment vertical="top"/>
    </xf>
    <xf numFmtId="0" fontId="0" fillId="3" borderId="50" xfId="0" applyFill="1" applyBorder="1" applyAlignment="1">
      <alignment vertical="top"/>
    </xf>
    <xf numFmtId="0" fontId="13" fillId="0" borderId="25" xfId="0" applyFont="1" applyBorder="1" applyAlignment="1">
      <alignment vertical="top"/>
    </xf>
    <xf numFmtId="0" fontId="13" fillId="0" borderId="25" xfId="0" applyNumberFormat="1" applyFont="1" applyBorder="1" applyAlignment="1">
      <alignment vertical="top"/>
    </xf>
    <xf numFmtId="0" fontId="13" fillId="0" borderId="34" xfId="0" applyNumberFormat="1" applyFont="1" applyBorder="1" applyAlignment="1">
      <alignment horizontal="left" vertical="top" wrapText="1"/>
    </xf>
    <xf numFmtId="0" fontId="13" fillId="0" borderId="52" xfId="0" applyFont="1" applyBorder="1" applyAlignment="1">
      <alignment vertical="top" shrinkToFit="1"/>
    </xf>
    <xf numFmtId="164" fontId="13" fillId="0" borderId="34" xfId="0" applyNumberFormat="1" applyFont="1" applyBorder="1" applyAlignment="1">
      <alignment vertical="top" shrinkToFit="1"/>
    </xf>
    <xf numFmtId="4" fontId="13" fillId="4" borderId="34" xfId="0" applyNumberFormat="1" applyFont="1" applyFill="1" applyBorder="1" applyAlignment="1" applyProtection="1">
      <alignment vertical="top" shrinkToFit="1"/>
      <protection locked="0"/>
    </xf>
    <xf numFmtId="4" fontId="13" fillId="0" borderId="34" xfId="0" applyNumberFormat="1" applyFont="1" applyBorder="1" applyAlignment="1">
      <alignment vertical="top" shrinkToFit="1"/>
    </xf>
    <xf numFmtId="0" fontId="13" fillId="0" borderId="34" xfId="0" applyFont="1" applyBorder="1" applyAlignment="1">
      <alignment vertical="top" shrinkToFit="1"/>
    </xf>
    <xf numFmtId="0" fontId="13" fillId="0" borderId="25" xfId="0" applyFont="1" applyBorder="1" applyAlignment="1">
      <alignment vertical="top" shrinkToFit="1"/>
    </xf>
    <xf numFmtId="0" fontId="13" fillId="0" borderId="0" xfId="0" applyFont="1"/>
    <xf numFmtId="0" fontId="0" fillId="3" borderId="18" xfId="0" applyFill="1" applyBorder="1" applyAlignment="1">
      <alignment vertical="top"/>
    </xf>
    <xf numFmtId="0" fontId="0" fillId="3" borderId="18" xfId="0" applyNumberFormat="1" applyFill="1" applyBorder="1" applyAlignment="1">
      <alignment vertical="top"/>
    </xf>
    <xf numFmtId="0" fontId="0" fillId="3" borderId="35" xfId="0" applyNumberFormat="1" applyFill="1" applyBorder="1" applyAlignment="1">
      <alignment horizontal="left" vertical="top" wrapText="1"/>
    </xf>
    <xf numFmtId="0" fontId="0" fillId="3" borderId="53" xfId="0" applyFill="1" applyBorder="1" applyAlignment="1">
      <alignment vertical="top" shrinkToFit="1"/>
    </xf>
    <xf numFmtId="164" fontId="0" fillId="3" borderId="35" xfId="0" applyNumberFormat="1" applyFill="1" applyBorder="1" applyAlignment="1">
      <alignment vertical="top" shrinkToFit="1"/>
    </xf>
    <xf numFmtId="4" fontId="0" fillId="3" borderId="35" xfId="0" applyNumberFormat="1" applyFill="1" applyBorder="1" applyAlignment="1">
      <alignment vertical="top" shrinkToFit="1"/>
    </xf>
    <xf numFmtId="0" fontId="0" fillId="3" borderId="35" xfId="0" applyFill="1" applyBorder="1" applyAlignment="1">
      <alignment vertical="top" shrinkToFit="1"/>
    </xf>
    <xf numFmtId="0" fontId="0" fillId="3" borderId="18" xfId="0" applyFill="1" applyBorder="1" applyAlignment="1">
      <alignment vertical="top" shrinkToFit="1"/>
    </xf>
    <xf numFmtId="0" fontId="13" fillId="0" borderId="18" xfId="0" applyFont="1" applyBorder="1" applyAlignment="1">
      <alignment vertical="top"/>
    </xf>
    <xf numFmtId="0" fontId="13" fillId="0" borderId="18" xfId="0" applyNumberFormat="1" applyFont="1" applyBorder="1" applyAlignment="1">
      <alignment vertical="top"/>
    </xf>
    <xf numFmtId="0" fontId="13" fillId="0" borderId="35" xfId="0" applyNumberFormat="1" applyFont="1" applyBorder="1" applyAlignment="1">
      <alignment horizontal="left" vertical="top" wrapText="1"/>
    </xf>
    <xf numFmtId="0" fontId="13" fillId="0" borderId="53" xfId="0" applyFont="1" applyBorder="1" applyAlignment="1">
      <alignment vertical="top" shrinkToFit="1"/>
    </xf>
    <xf numFmtId="164" fontId="13" fillId="0" borderId="35" xfId="0" applyNumberFormat="1" applyFont="1" applyBorder="1" applyAlignment="1">
      <alignment vertical="top" shrinkToFit="1"/>
    </xf>
    <xf numFmtId="4" fontId="13" fillId="4" borderId="35" xfId="0" applyNumberFormat="1" applyFont="1" applyFill="1" applyBorder="1" applyAlignment="1" applyProtection="1">
      <alignment vertical="top" shrinkToFit="1"/>
      <protection locked="0"/>
    </xf>
    <xf numFmtId="4" fontId="13" fillId="0" borderId="35" xfId="0" applyNumberFormat="1" applyFont="1" applyBorder="1" applyAlignment="1">
      <alignment vertical="top" shrinkToFit="1"/>
    </xf>
    <xf numFmtId="0" fontId="13" fillId="0" borderId="35" xfId="0" applyFont="1" applyBorder="1" applyAlignment="1">
      <alignment vertical="top" shrinkToFit="1"/>
    </xf>
    <xf numFmtId="0" fontId="13" fillId="0" borderId="18" xfId="0" applyFont="1" applyBorder="1" applyAlignment="1">
      <alignment vertical="top" shrinkToFit="1"/>
    </xf>
    <xf numFmtId="49" fontId="0" fillId="0" borderId="0" xfId="0" applyNumberFormat="1" applyAlignment="1">
      <alignment horizontal="left" vertical="top" wrapText="1"/>
    </xf>
    <xf numFmtId="0" fontId="1" fillId="3" borderId="15" xfId="0" applyFont="1" applyFill="1" applyBorder="1" applyAlignment="1">
      <alignment vertical="top"/>
    </xf>
    <xf numFmtId="49" fontId="1" fillId="3" borderId="14" xfId="0" applyNumberFormat="1" applyFont="1" applyFill="1" applyBorder="1" applyAlignment="1">
      <alignment vertical="top"/>
    </xf>
    <xf numFmtId="49" fontId="1" fillId="3" borderId="14" xfId="0" applyNumberFormat="1" applyFont="1" applyFill="1" applyBorder="1" applyAlignment="1">
      <alignment horizontal="left" vertical="top" wrapText="1"/>
    </xf>
    <xf numFmtId="0" fontId="1" fillId="3" borderId="14" xfId="0" applyFont="1" applyFill="1" applyBorder="1" applyAlignment="1">
      <alignment vertical="top"/>
    </xf>
    <xf numFmtId="4" fontId="1" fillId="3" borderId="16" xfId="0" applyNumberFormat="1" applyFont="1" applyFill="1" applyBorder="1" applyAlignment="1">
      <alignment vertical="top"/>
    </xf>
    <xf numFmtId="49" fontId="0" fillId="0" borderId="0" xfId="0" applyNumberFormat="1" applyAlignment="1">
      <alignment horizontal="left" wrapText="1"/>
    </xf>
    <xf numFmtId="0" fontId="2" fillId="2" borderId="0" xfId="0" applyFont="1" applyFill="1" applyAlignment="1">
      <alignment horizontal="left" wrapText="1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4" fontId="8" fillId="0" borderId="18" xfId="0" applyNumberFormat="1" applyFont="1" applyBorder="1" applyAlignment="1">
      <alignment horizontal="right" vertical="center"/>
    </xf>
    <xf numFmtId="4" fontId="8" fillId="0" borderId="10" xfId="0" applyNumberFormat="1" applyFont="1" applyBorder="1" applyAlignment="1">
      <alignment horizontal="right" vertical="center"/>
    </xf>
    <xf numFmtId="4" fontId="8" fillId="0" borderId="6" xfId="0" applyNumberFormat="1" applyFont="1" applyBorder="1" applyAlignment="1">
      <alignment horizontal="right" vertical="center"/>
    </xf>
    <xf numFmtId="4" fontId="9" fillId="3" borderId="20" xfId="0" applyNumberFormat="1" applyFont="1" applyFill="1" applyBorder="1" applyAlignment="1">
      <alignment horizontal="right" vertical="center"/>
    </xf>
    <xf numFmtId="4" fontId="8" fillId="0" borderId="15" xfId="0" applyNumberFormat="1" applyFont="1" applyBorder="1" applyAlignment="1">
      <alignment vertical="center"/>
    </xf>
    <xf numFmtId="4" fontId="8" fillId="0" borderId="14" xfId="0" applyNumberFormat="1" applyFont="1" applyBorder="1" applyAlignment="1">
      <alignment vertical="center"/>
    </xf>
    <xf numFmtId="4" fontId="7" fillId="0" borderId="15" xfId="0" applyNumberFormat="1" applyFont="1" applyBorder="1" applyAlignment="1">
      <alignment horizontal="right" vertical="center" indent="1"/>
    </xf>
    <xf numFmtId="4" fontId="7" fillId="0" borderId="17" xfId="0" applyNumberFormat="1" applyFont="1" applyBorder="1" applyAlignment="1">
      <alignment horizontal="right" vertical="center" indent="1"/>
    </xf>
    <xf numFmtId="4" fontId="8" fillId="0" borderId="15" xfId="0" applyNumberFormat="1" applyFont="1" applyBorder="1" applyAlignment="1">
      <alignment horizontal="right" vertical="center" indent="1"/>
    </xf>
    <xf numFmtId="4" fontId="8" fillId="0" borderId="16" xfId="0" applyNumberFormat="1" applyFont="1" applyBorder="1" applyAlignment="1">
      <alignment horizontal="right" vertical="center" indent="1"/>
    </xf>
    <xf numFmtId="2" fontId="9" fillId="3" borderId="20" xfId="0" applyNumberFormat="1" applyFont="1" applyFill="1" applyBorder="1" applyAlignment="1">
      <alignment horizontal="right" vertical="center"/>
    </xf>
    <xf numFmtId="0" fontId="6" fillId="0" borderId="10" xfId="0" applyFont="1" applyBorder="1" applyAlignment="1">
      <alignment horizontal="right" indent="1"/>
    </xf>
    <xf numFmtId="0" fontId="6" fillId="0" borderId="11" xfId="0" applyFont="1" applyBorder="1" applyAlignment="1">
      <alignment horizontal="right" indent="1"/>
    </xf>
    <xf numFmtId="4" fontId="7" fillId="0" borderId="16" xfId="0" applyNumberFormat="1" applyFont="1" applyBorder="1" applyAlignment="1">
      <alignment horizontal="right" vertical="center" indent="1"/>
    </xf>
    <xf numFmtId="49" fontId="1" fillId="4" borderId="0" xfId="0" applyNumberFormat="1" applyFont="1" applyFill="1" applyBorder="1" applyAlignment="1" applyProtection="1">
      <alignment horizontal="left" vertical="center"/>
      <protection locked="0"/>
    </xf>
    <xf numFmtId="49" fontId="1" fillId="4" borderId="10" xfId="0" applyNumberFormat="1" applyFont="1" applyFill="1" applyBorder="1" applyAlignment="1" applyProtection="1">
      <alignment horizontal="left" vertical="center"/>
      <protection locked="0"/>
    </xf>
    <xf numFmtId="49" fontId="1" fillId="3" borderId="0" xfId="0" applyNumberFormat="1" applyFont="1" applyFill="1" applyBorder="1" applyAlignment="1">
      <alignment horizontal="center" vertical="center"/>
    </xf>
    <xf numFmtId="0" fontId="1" fillId="3" borderId="0" xfId="0" applyFont="1" applyFill="1" applyBorder="1" applyAlignment="1">
      <alignment horizontal="center" vertical="center"/>
    </xf>
    <xf numFmtId="0" fontId="1" fillId="3" borderId="8" xfId="0" applyFont="1" applyFill="1" applyBorder="1" applyAlignment="1">
      <alignment horizontal="center" vertical="center"/>
    </xf>
    <xf numFmtId="0" fontId="0" fillId="0" borderId="6" xfId="0" applyBorder="1" applyAlignment="1">
      <alignment horizontal="center"/>
    </xf>
    <xf numFmtId="4" fontId="8" fillId="0" borderId="15" xfId="0" applyNumberFormat="1" applyFont="1" applyBorder="1" applyAlignment="1">
      <alignment horizontal="right" vertical="center"/>
    </xf>
    <xf numFmtId="4" fontId="8" fillId="0" borderId="14" xfId="0" applyNumberFormat="1" applyFont="1" applyBorder="1" applyAlignment="1">
      <alignment horizontal="right" vertical="center"/>
    </xf>
    <xf numFmtId="4" fontId="8" fillId="0" borderId="17" xfId="0" applyNumberFormat="1" applyFont="1" applyBorder="1" applyAlignment="1">
      <alignment horizontal="right" vertical="center" indent="1"/>
    </xf>
    <xf numFmtId="49" fontId="5" fillId="3" borderId="6" xfId="0" applyNumberFormat="1" applyFont="1" applyFill="1" applyBorder="1" applyAlignment="1">
      <alignment horizontal="center" vertical="center" shrinkToFit="1"/>
    </xf>
    <xf numFmtId="0" fontId="5" fillId="3" borderId="6" xfId="0" applyFont="1" applyFill="1" applyBorder="1" applyAlignment="1">
      <alignment horizontal="center" vertical="center" shrinkToFit="1"/>
    </xf>
    <xf numFmtId="0" fontId="5" fillId="3" borderId="7" xfId="0" applyFont="1" applyFill="1" applyBorder="1" applyAlignment="1">
      <alignment horizontal="center" vertical="center" shrinkToFit="1"/>
    </xf>
    <xf numFmtId="1" fontId="6" fillId="0" borderId="10" xfId="0" applyNumberFormat="1" applyFont="1" applyBorder="1" applyAlignment="1">
      <alignment horizontal="right" indent="1"/>
    </xf>
    <xf numFmtId="49" fontId="1" fillId="4" borderId="6" xfId="0" applyNumberFormat="1" applyFont="1" applyFill="1" applyBorder="1" applyAlignment="1" applyProtection="1">
      <alignment horizontal="left" vertical="center"/>
      <protection locked="0"/>
    </xf>
    <xf numFmtId="3" fontId="0" fillId="0" borderId="14" xfId="0" applyNumberFormat="1" applyBorder="1"/>
    <xf numFmtId="3" fontId="0" fillId="0" borderId="14" xfId="0" applyNumberFormat="1" applyBorder="1" applyAlignment="1">
      <alignment wrapText="1"/>
    </xf>
    <xf numFmtId="3" fontId="0" fillId="5" borderId="28" xfId="0" applyNumberFormat="1" applyFill="1" applyBorder="1"/>
    <xf numFmtId="3" fontId="0" fillId="5" borderId="14" xfId="0" applyNumberFormat="1" applyFill="1" applyBorder="1"/>
    <xf numFmtId="3" fontId="0" fillId="5" borderId="30" xfId="0" applyNumberFormat="1" applyFill="1" applyBorder="1"/>
    <xf numFmtId="0" fontId="0" fillId="0" borderId="0" xfId="0" applyNumberFormat="1" applyAlignment="1">
      <alignment wrapText="1"/>
    </xf>
    <xf numFmtId="0" fontId="12" fillId="3" borderId="33" xfId="0" applyFont="1" applyFill="1" applyBorder="1" applyAlignment="1">
      <alignment horizontal="center" vertical="center" wrapText="1"/>
    </xf>
    <xf numFmtId="4" fontId="2" fillId="0" borderId="33" xfId="0" applyNumberFormat="1" applyFont="1" applyBorder="1" applyAlignment="1">
      <alignment vertical="center"/>
    </xf>
    <xf numFmtId="49" fontId="2" fillId="0" borderId="32" xfId="0" applyNumberFormat="1" applyFont="1" applyBorder="1" applyAlignment="1">
      <alignment vertical="center" wrapText="1"/>
    </xf>
    <xf numFmtId="49" fontId="2" fillId="0" borderId="6" xfId="0" applyNumberFormat="1" applyFont="1" applyBorder="1" applyAlignment="1">
      <alignment vertical="center" wrapText="1"/>
    </xf>
    <xf numFmtId="4" fontId="2" fillId="0" borderId="35" xfId="0" applyNumberFormat="1" applyFont="1" applyBorder="1" applyAlignment="1">
      <alignment vertical="center"/>
    </xf>
    <xf numFmtId="49" fontId="2" fillId="0" borderId="18" xfId="0" applyNumberFormat="1" applyFont="1" applyBorder="1" applyAlignment="1">
      <alignment vertical="center" wrapText="1"/>
    </xf>
    <xf numFmtId="49" fontId="2" fillId="0" borderId="10" xfId="0" applyNumberFormat="1" applyFont="1" applyBorder="1" applyAlignment="1">
      <alignment vertical="center" wrapText="1"/>
    </xf>
    <xf numFmtId="4" fontId="2" fillId="5" borderId="35" xfId="0" applyNumberFormat="1" applyFont="1" applyFill="1" applyBorder="1" applyAlignment="1"/>
    <xf numFmtId="4" fontId="2" fillId="0" borderId="34" xfId="0" applyNumberFormat="1" applyFont="1" applyBorder="1" applyAlignment="1">
      <alignment vertical="center"/>
    </xf>
    <xf numFmtId="49" fontId="2" fillId="0" borderId="25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vertical="center" wrapText="1"/>
    </xf>
    <xf numFmtId="0" fontId="5" fillId="0" borderId="0" xfId="0" applyFont="1" applyAlignment="1">
      <alignment horizontal="center" vertical="top"/>
    </xf>
    <xf numFmtId="0" fontId="5" fillId="0" borderId="0" xfId="0" applyFont="1" applyAlignment="1">
      <alignment horizontal="center" vertical="top" wrapText="1"/>
    </xf>
    <xf numFmtId="49" fontId="0" fillId="0" borderId="14" xfId="0" applyNumberFormat="1" applyBorder="1" applyAlignment="1">
      <alignment vertical="center" shrinkToFit="1"/>
    </xf>
    <xf numFmtId="49" fontId="0" fillId="0" borderId="16" xfId="0" applyNumberFormat="1" applyBorder="1" applyAlignment="1">
      <alignment vertical="center" shrinkToFit="1"/>
    </xf>
    <xf numFmtId="0" fontId="0" fillId="4" borderId="32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54" xfId="0" applyFill="1" applyBorder="1" applyAlignment="1" applyProtection="1">
      <alignment vertical="top" wrapText="1"/>
      <protection locked="0"/>
    </xf>
    <xf numFmtId="0" fontId="0" fillId="4" borderId="25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52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horizontal="left" vertical="top" wrapText="1"/>
      <protection locked="0"/>
    </xf>
    <xf numFmtId="0" fontId="0" fillId="4" borderId="53" xfId="0" applyFill="1" applyBorder="1" applyAlignment="1" applyProtection="1">
      <alignment vertical="top" wrapText="1"/>
      <protection locked="0"/>
    </xf>
    <xf numFmtId="0" fontId="5" fillId="0" borderId="0" xfId="0" applyFont="1" applyAlignment="1">
      <alignment horizontal="center"/>
    </xf>
    <xf numFmtId="49" fontId="0" fillId="0" borderId="38" xfId="0" applyNumberFormat="1" applyBorder="1" applyAlignment="1">
      <alignment vertical="center"/>
    </xf>
    <xf numFmtId="0" fontId="0" fillId="0" borderId="38" xfId="0" applyBorder="1" applyAlignment="1">
      <alignment vertical="center"/>
    </xf>
    <xf numFmtId="0" fontId="0" fillId="0" borderId="39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1" xfId="0" applyBorder="1" applyAlignment="1">
      <alignment vertical="center"/>
    </xf>
    <xf numFmtId="0" fontId="0" fillId="0" borderId="42" xfId="0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</cellXfs>
  <cellStyles count="2">
    <cellStyle name="Normální" xfId="0" builtinId="0" customBuiltin="1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"/>
  <sheetViews>
    <sheetView workbookViewId="0"/>
  </sheetViews>
  <sheetFormatPr defaultRowHeight="13.5" x14ac:dyDescent="0.3"/>
  <sheetData>
    <row r="1" spans="1:7" ht="14.25" x14ac:dyDescent="0.3">
      <c r="A1" s="1" t="s">
        <v>0</v>
      </c>
    </row>
    <row r="2" spans="1:7" ht="57.75" customHeight="1" x14ac:dyDescent="0.3">
      <c r="A2" s="200" t="s">
        <v>1</v>
      </c>
      <c r="B2" s="200"/>
      <c r="C2" s="200"/>
      <c r="D2" s="200"/>
      <c r="E2" s="200"/>
      <c r="F2" s="200"/>
      <c r="G2" s="200"/>
    </row>
  </sheetData>
  <mergeCells count="1">
    <mergeCell ref="A2:G2"/>
  </mergeCells>
  <pageMargins left="0.7" right="0.7" top="0.78749999999999998" bottom="0.78749999999999998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AZ57"/>
  <sheetViews>
    <sheetView showGridLines="0" topLeftCell="B1" zoomScaleNormal="100" zoomScaleSheetLayoutView="75" workbookViewId="0">
      <selection activeCell="I21" sqref="I21:J21"/>
    </sheetView>
  </sheetViews>
  <sheetFormatPr defaultColWidth="9.1640625" defaultRowHeight="13.5" x14ac:dyDescent="0.3"/>
  <cols>
    <col min="1" max="1" width="8.5" hidden="1" customWidth="1"/>
    <col min="2" max="2" width="9.33203125" customWidth="1"/>
    <col min="3" max="3" width="7.5" customWidth="1"/>
    <col min="4" max="4" width="13.5" customWidth="1"/>
    <col min="5" max="5" width="12.33203125" customWidth="1"/>
    <col min="6" max="6" width="11.5" customWidth="1"/>
    <col min="7" max="7" width="12.83203125" style="2" customWidth="1"/>
    <col min="8" max="8" width="12.83203125" customWidth="1"/>
    <col min="9" max="9" width="12.83203125" style="2" customWidth="1"/>
    <col min="10" max="10" width="6.83203125" style="2" customWidth="1"/>
    <col min="11" max="11" width="4.33203125" customWidth="1"/>
    <col min="12" max="15" width="10.83203125" customWidth="1"/>
    <col min="52" max="52" width="93.33203125" customWidth="1"/>
  </cols>
  <sheetData>
    <row r="1" spans="1:15" ht="33.75" customHeight="1" x14ac:dyDescent="0.3">
      <c r="A1" s="3" t="s">
        <v>2</v>
      </c>
      <c r="B1" s="201" t="s">
        <v>3</v>
      </c>
      <c r="C1" s="202"/>
      <c r="D1" s="202"/>
      <c r="E1" s="202"/>
      <c r="F1" s="202"/>
      <c r="G1" s="202"/>
      <c r="H1" s="202"/>
      <c r="I1" s="202"/>
      <c r="J1" s="203"/>
    </row>
    <row r="2" spans="1:15" ht="23.25" customHeight="1" x14ac:dyDescent="0.3">
      <c r="A2" s="4"/>
      <c r="B2" s="5" t="s">
        <v>4</v>
      </c>
      <c r="C2" s="6"/>
      <c r="D2" s="227" t="s">
        <v>5</v>
      </c>
      <c r="E2" s="228"/>
      <c r="F2" s="228"/>
      <c r="G2" s="228"/>
      <c r="H2" s="228"/>
      <c r="I2" s="228"/>
      <c r="J2" s="229"/>
      <c r="O2" s="7"/>
    </row>
    <row r="3" spans="1:15" ht="23.25" customHeight="1" x14ac:dyDescent="0.3">
      <c r="A3" s="4"/>
      <c r="B3" s="8" t="s">
        <v>6</v>
      </c>
      <c r="C3" s="9"/>
      <c r="D3" s="220" t="s">
        <v>7</v>
      </c>
      <c r="E3" s="221"/>
      <c r="F3" s="221"/>
      <c r="G3" s="221"/>
      <c r="H3" s="221"/>
      <c r="I3" s="221"/>
      <c r="J3" s="222"/>
    </row>
    <row r="4" spans="1:15" ht="23.25" hidden="1" customHeight="1" x14ac:dyDescent="0.3">
      <c r="A4" s="4"/>
      <c r="B4" s="10" t="s">
        <v>8</v>
      </c>
      <c r="C4" s="11"/>
      <c r="D4" s="12"/>
      <c r="E4" s="12"/>
      <c r="F4" s="13"/>
      <c r="G4" s="14"/>
      <c r="H4" s="13"/>
      <c r="I4" s="14"/>
      <c r="J4" s="15"/>
    </row>
    <row r="5" spans="1:15" ht="24" customHeight="1" x14ac:dyDescent="0.3">
      <c r="A5" s="4"/>
      <c r="B5" s="16" t="s">
        <v>9</v>
      </c>
      <c r="C5" s="17"/>
      <c r="D5" s="18" t="s">
        <v>10</v>
      </c>
      <c r="E5" s="19"/>
      <c r="F5" s="19"/>
      <c r="G5" s="19"/>
      <c r="H5" s="20" t="s">
        <v>11</v>
      </c>
      <c r="I5" s="18" t="s">
        <v>12</v>
      </c>
      <c r="J5" s="21"/>
    </row>
    <row r="6" spans="1:15" ht="15.75" customHeight="1" x14ac:dyDescent="0.3">
      <c r="A6" s="4"/>
      <c r="B6" s="22"/>
      <c r="C6" s="19"/>
      <c r="D6" s="18" t="s">
        <v>13</v>
      </c>
      <c r="E6" s="19"/>
      <c r="F6" s="19"/>
      <c r="G6" s="19"/>
      <c r="H6" s="20" t="s">
        <v>14</v>
      </c>
      <c r="I6" s="18" t="s">
        <v>15</v>
      </c>
      <c r="J6" s="21"/>
    </row>
    <row r="7" spans="1:15" ht="15.75" customHeight="1" x14ac:dyDescent="0.3">
      <c r="A7" s="4"/>
      <c r="B7" s="23"/>
      <c r="C7" s="24" t="s">
        <v>16</v>
      </c>
      <c r="D7" s="25" t="s">
        <v>17</v>
      </c>
      <c r="E7" s="26"/>
      <c r="F7" s="26"/>
      <c r="G7" s="26"/>
      <c r="H7" s="27"/>
      <c r="I7" s="26"/>
      <c r="J7" s="28"/>
    </row>
    <row r="8" spans="1:15" ht="24" hidden="1" customHeight="1" x14ac:dyDescent="0.3">
      <c r="A8" s="4"/>
      <c r="B8" s="16" t="s">
        <v>18</v>
      </c>
      <c r="C8" s="17"/>
      <c r="D8" s="29"/>
      <c r="E8" s="17"/>
      <c r="F8" s="17"/>
      <c r="G8" s="30"/>
      <c r="H8" s="20" t="s">
        <v>11</v>
      </c>
      <c r="I8" s="31"/>
      <c r="J8" s="21"/>
    </row>
    <row r="9" spans="1:15" ht="15.75" hidden="1" customHeight="1" x14ac:dyDescent="0.3">
      <c r="A9" s="4"/>
      <c r="B9" s="4"/>
      <c r="C9" s="17"/>
      <c r="D9" s="29"/>
      <c r="E9" s="17"/>
      <c r="F9" s="17"/>
      <c r="G9" s="30"/>
      <c r="H9" s="20" t="s">
        <v>14</v>
      </c>
      <c r="I9" s="31"/>
      <c r="J9" s="21"/>
    </row>
    <row r="10" spans="1:15" ht="15.75" hidden="1" customHeight="1" x14ac:dyDescent="0.3">
      <c r="A10" s="4"/>
      <c r="B10" s="32"/>
      <c r="C10" s="33"/>
      <c r="D10" s="34"/>
      <c r="E10" s="35"/>
      <c r="F10" s="35"/>
      <c r="G10" s="36"/>
      <c r="H10" s="36"/>
      <c r="I10" s="37"/>
      <c r="J10" s="28"/>
    </row>
    <row r="11" spans="1:15" ht="24" customHeight="1" x14ac:dyDescent="0.3">
      <c r="A11" s="4"/>
      <c r="B11" s="16" t="s">
        <v>19</v>
      </c>
      <c r="C11" s="17"/>
      <c r="D11" s="231" t="s">
        <v>20</v>
      </c>
      <c r="E11" s="231"/>
      <c r="F11" s="231"/>
      <c r="G11" s="231"/>
      <c r="H11" s="20" t="s">
        <v>11</v>
      </c>
      <c r="I11" s="38" t="s">
        <v>21</v>
      </c>
      <c r="J11" s="21"/>
    </row>
    <row r="12" spans="1:15" ht="15.75" customHeight="1" x14ac:dyDescent="0.3">
      <c r="A12" s="4"/>
      <c r="B12" s="22"/>
      <c r="C12" s="19"/>
      <c r="D12" s="218" t="s">
        <v>22</v>
      </c>
      <c r="E12" s="218"/>
      <c r="F12" s="218"/>
      <c r="G12" s="218"/>
      <c r="H12" s="20" t="s">
        <v>14</v>
      </c>
      <c r="I12" s="38" t="s">
        <v>23</v>
      </c>
      <c r="J12" s="21"/>
    </row>
    <row r="13" spans="1:15" ht="15.75" customHeight="1" x14ac:dyDescent="0.3">
      <c r="A13" s="4"/>
      <c r="B13" s="23"/>
      <c r="C13" s="39" t="s">
        <v>24</v>
      </c>
      <c r="D13" s="219" t="s">
        <v>25</v>
      </c>
      <c r="E13" s="219"/>
      <c r="F13" s="219"/>
      <c r="G13" s="219"/>
      <c r="H13" s="40"/>
      <c r="I13" s="26"/>
      <c r="J13" s="28"/>
    </row>
    <row r="14" spans="1:15" ht="24" hidden="1" customHeight="1" x14ac:dyDescent="0.3">
      <c r="A14" s="4"/>
      <c r="B14" s="41" t="s">
        <v>26</v>
      </c>
      <c r="C14" s="42"/>
      <c r="D14" s="43" t="s">
        <v>27</v>
      </c>
      <c r="E14" s="44"/>
      <c r="F14" s="44"/>
      <c r="G14" s="44"/>
      <c r="H14" s="45"/>
      <c r="I14" s="44"/>
      <c r="J14" s="46"/>
    </row>
    <row r="15" spans="1:15" ht="32.25" customHeight="1" x14ac:dyDescent="0.3">
      <c r="A15" s="4"/>
      <c r="B15" s="32" t="s">
        <v>28</v>
      </c>
      <c r="C15" s="47"/>
      <c r="D15" s="36"/>
      <c r="E15" s="230" t="s">
        <v>29</v>
      </c>
      <c r="F15" s="230"/>
      <c r="G15" s="215" t="s">
        <v>30</v>
      </c>
      <c r="H15" s="215"/>
      <c r="I15" s="215" t="s">
        <v>31</v>
      </c>
      <c r="J15" s="216"/>
    </row>
    <row r="16" spans="1:15" ht="23.25" customHeight="1" x14ac:dyDescent="0.3">
      <c r="A16" s="48" t="s">
        <v>32</v>
      </c>
      <c r="B16" s="49" t="s">
        <v>32</v>
      </c>
      <c r="C16" s="50"/>
      <c r="D16" s="51"/>
      <c r="E16" s="210">
        <f>SUMIF(F49:F53,A16,G49:G53)+SUMIF(F49:F53,"PSU",G49:G53)</f>
        <v>0</v>
      </c>
      <c r="F16" s="217"/>
      <c r="G16" s="210">
        <f>SUMIF(F49:F53,A16,H49:H53)+SUMIF(F49:F53,"PSU",H49:H53)</f>
        <v>0</v>
      </c>
      <c r="H16" s="217"/>
      <c r="I16" s="210">
        <f>SUMIF(F49:F53,A16,I49:I53)+SUMIF(F49:F53,"PSU",I49:I53)</f>
        <v>0</v>
      </c>
      <c r="J16" s="211"/>
    </row>
    <row r="17" spans="1:10" ht="23.25" customHeight="1" x14ac:dyDescent="0.3">
      <c r="A17" s="48" t="s">
        <v>33</v>
      </c>
      <c r="B17" s="49" t="s">
        <v>33</v>
      </c>
      <c r="C17" s="50"/>
      <c r="D17" s="51"/>
      <c r="E17" s="210">
        <f>SUMIF(F49:F53,A17,G49:G53)</f>
        <v>70000</v>
      </c>
      <c r="F17" s="217"/>
      <c r="G17" s="210">
        <v>0</v>
      </c>
      <c r="H17" s="217"/>
      <c r="I17" s="210">
        <f>SUMIF(F49:F53,A17,I49:I53)</f>
        <v>0</v>
      </c>
      <c r="J17" s="211"/>
    </row>
    <row r="18" spans="1:10" ht="23.25" customHeight="1" x14ac:dyDescent="0.3">
      <c r="A18" s="48" t="s">
        <v>34</v>
      </c>
      <c r="B18" s="49" t="s">
        <v>34</v>
      </c>
      <c r="C18" s="50"/>
      <c r="D18" s="51"/>
      <c r="E18" s="210">
        <f>SUMIF(F49:F53,A18,G49:G53)</f>
        <v>0</v>
      </c>
      <c r="F18" s="217"/>
      <c r="G18" s="210">
        <f>SUMIF(F49:F53,A18,H49:H53)</f>
        <v>0</v>
      </c>
      <c r="H18" s="217"/>
      <c r="I18" s="210">
        <f>SUMIF(F49:F53,A18,I49:I53)</f>
        <v>0</v>
      </c>
      <c r="J18" s="211"/>
    </row>
    <row r="19" spans="1:10" ht="23.25" customHeight="1" x14ac:dyDescent="0.3">
      <c r="A19" s="48" t="s">
        <v>35</v>
      </c>
      <c r="B19" s="49" t="s">
        <v>36</v>
      </c>
      <c r="C19" s="50"/>
      <c r="D19" s="51"/>
      <c r="E19" s="210">
        <f>SUMIF(F49:F53,A19,G49:G53)</f>
        <v>0</v>
      </c>
      <c r="F19" s="217"/>
      <c r="G19" s="210">
        <f>SUMIF(F49:F53,A19,H49:H53)</f>
        <v>0</v>
      </c>
      <c r="H19" s="217"/>
      <c r="I19" s="210">
        <f>SUMIF(F49:F53,A19,I49:I53)</f>
        <v>0</v>
      </c>
      <c r="J19" s="211"/>
    </row>
    <row r="20" spans="1:10" ht="23.25" customHeight="1" x14ac:dyDescent="0.3">
      <c r="A20" s="48" t="s">
        <v>37</v>
      </c>
      <c r="B20" s="49" t="s">
        <v>38</v>
      </c>
      <c r="C20" s="50"/>
      <c r="D20" s="51"/>
      <c r="E20" s="210">
        <f>SUMIF(F49:F53,A20,G49:G53)</f>
        <v>0</v>
      </c>
      <c r="F20" s="217"/>
      <c r="G20" s="210">
        <f>SUMIF(F49:F53,A20,H49:H53)</f>
        <v>0</v>
      </c>
      <c r="H20" s="217"/>
      <c r="I20" s="210">
        <f>SUMIF(F49:F53,A20,I49:I53)</f>
        <v>0</v>
      </c>
      <c r="J20" s="211"/>
    </row>
    <row r="21" spans="1:10" ht="23.25" customHeight="1" x14ac:dyDescent="0.3">
      <c r="A21" s="4"/>
      <c r="B21" s="52" t="s">
        <v>31</v>
      </c>
      <c r="C21" s="53"/>
      <c r="D21" s="54"/>
      <c r="E21" s="212">
        <f>SUM(E16:F20)</f>
        <v>70000</v>
      </c>
      <c r="F21" s="213"/>
      <c r="G21" s="212">
        <v>0</v>
      </c>
      <c r="H21" s="213"/>
      <c r="I21" s="212">
        <v>90985.8</v>
      </c>
      <c r="J21" s="226"/>
    </row>
    <row r="22" spans="1:10" ht="33" customHeight="1" x14ac:dyDescent="0.3">
      <c r="A22" s="4"/>
      <c r="B22" s="55" t="s">
        <v>39</v>
      </c>
      <c r="C22" s="50"/>
      <c r="D22" s="51"/>
      <c r="E22" s="56"/>
      <c r="F22" s="57"/>
      <c r="G22" s="58"/>
      <c r="H22" s="58"/>
      <c r="I22" s="58"/>
      <c r="J22" s="59"/>
    </row>
    <row r="23" spans="1:10" ht="23.25" customHeight="1" x14ac:dyDescent="0.3">
      <c r="A23" s="4"/>
      <c r="B23" s="60" t="s">
        <v>40</v>
      </c>
      <c r="C23" s="50"/>
      <c r="D23" s="51"/>
      <c r="E23" s="61">
        <v>15</v>
      </c>
      <c r="F23" s="57" t="s">
        <v>41</v>
      </c>
      <c r="G23" s="208">
        <f>ZakladDPHSniVypocet</f>
        <v>0</v>
      </c>
      <c r="H23" s="209"/>
      <c r="I23" s="209"/>
      <c r="J23" s="59" t="str">
        <f t="shared" ref="J23:J28" si="0">Mena</f>
        <v>CZK</v>
      </c>
    </row>
    <row r="24" spans="1:10" ht="23.25" customHeight="1" x14ac:dyDescent="0.3">
      <c r="A24" s="4"/>
      <c r="B24" s="60" t="s">
        <v>42</v>
      </c>
      <c r="C24" s="50"/>
      <c r="D24" s="51"/>
      <c r="E24" s="61">
        <f>SazbaDPH1</f>
        <v>15</v>
      </c>
      <c r="F24" s="57" t="s">
        <v>41</v>
      </c>
      <c r="G24" s="224">
        <f>ZakladDPHSni*SazbaDPH1/100</f>
        <v>0</v>
      </c>
      <c r="H24" s="225"/>
      <c r="I24" s="225"/>
      <c r="J24" s="59" t="str">
        <f t="shared" si="0"/>
        <v>CZK</v>
      </c>
    </row>
    <row r="25" spans="1:10" ht="23.25" customHeight="1" x14ac:dyDescent="0.3">
      <c r="A25" s="4"/>
      <c r="B25" s="60" t="s">
        <v>43</v>
      </c>
      <c r="C25" s="50"/>
      <c r="D25" s="51"/>
      <c r="E25" s="61">
        <v>21</v>
      </c>
      <c r="F25" s="57" t="s">
        <v>41</v>
      </c>
      <c r="G25" s="208">
        <v>160985.79999999999</v>
      </c>
      <c r="H25" s="209"/>
      <c r="I25" s="209"/>
      <c r="J25" s="59" t="str">
        <f t="shared" si="0"/>
        <v>CZK</v>
      </c>
    </row>
    <row r="26" spans="1:10" ht="23.25" customHeight="1" x14ac:dyDescent="0.3">
      <c r="A26" s="4"/>
      <c r="B26" s="62" t="s">
        <v>44</v>
      </c>
      <c r="C26" s="63"/>
      <c r="D26" s="64"/>
      <c r="E26" s="65">
        <f>SazbaDPH2</f>
        <v>21</v>
      </c>
      <c r="F26" s="66" t="s">
        <v>41</v>
      </c>
      <c r="G26" s="204">
        <f>ZakladDPHZakl*SazbaDPH2/100</f>
        <v>33807.017999999996</v>
      </c>
      <c r="H26" s="205"/>
      <c r="I26" s="205"/>
      <c r="J26" s="67" t="str">
        <f t="shared" si="0"/>
        <v>CZK</v>
      </c>
    </row>
    <row r="27" spans="1:10" ht="23.25" customHeight="1" thickBot="1" x14ac:dyDescent="0.35">
      <c r="A27" s="4"/>
      <c r="B27" s="68" t="s">
        <v>45</v>
      </c>
      <c r="C27" s="69"/>
      <c r="D27" s="70"/>
      <c r="E27" s="69"/>
      <c r="F27" s="71"/>
      <c r="G27" s="206">
        <f>0</f>
        <v>0</v>
      </c>
      <c r="H27" s="206"/>
      <c r="I27" s="206"/>
      <c r="J27" s="72" t="str">
        <f t="shared" si="0"/>
        <v>CZK</v>
      </c>
    </row>
    <row r="28" spans="1:10" ht="27.75" hidden="1" customHeight="1" thickBot="1" x14ac:dyDescent="0.35">
      <c r="A28" s="4"/>
      <c r="B28" s="73" t="s">
        <v>46</v>
      </c>
      <c r="C28" s="74"/>
      <c r="D28" s="74"/>
      <c r="E28" s="75"/>
      <c r="F28" s="76"/>
      <c r="G28" s="214">
        <f>ZakladDPHSniVypocet+ZakladDPHZaklVypocet</f>
        <v>0</v>
      </c>
      <c r="H28" s="214"/>
      <c r="I28" s="214"/>
      <c r="J28" s="77" t="str">
        <f t="shared" si="0"/>
        <v>CZK</v>
      </c>
    </row>
    <row r="29" spans="1:10" ht="27.75" customHeight="1" thickBot="1" x14ac:dyDescent="0.35">
      <c r="A29" s="4"/>
      <c r="B29" s="73" t="s">
        <v>47</v>
      </c>
      <c r="C29" s="78"/>
      <c r="D29" s="78"/>
      <c r="E29" s="78"/>
      <c r="F29" s="78"/>
      <c r="G29" s="207">
        <f>ZakladDPHSni+DPHSni+ZakladDPHZakl+DPHZakl+Zaokrouhleni</f>
        <v>194792.81799999997</v>
      </c>
      <c r="H29" s="207"/>
      <c r="I29" s="207"/>
      <c r="J29" s="79" t="s">
        <v>48</v>
      </c>
    </row>
    <row r="30" spans="1:10" ht="12.75" customHeight="1" x14ac:dyDescent="0.3">
      <c r="A30" s="4"/>
      <c r="B30" s="4"/>
      <c r="C30" s="17"/>
      <c r="D30" s="17"/>
      <c r="E30" s="17"/>
      <c r="F30" s="17"/>
      <c r="G30" s="30"/>
      <c r="H30" s="17"/>
      <c r="I30" s="30"/>
      <c r="J30" s="80"/>
    </row>
    <row r="31" spans="1:10" ht="30" customHeight="1" x14ac:dyDescent="0.3">
      <c r="A31" s="4"/>
      <c r="B31" s="4"/>
      <c r="C31" s="17"/>
      <c r="D31" s="17"/>
      <c r="E31" s="17"/>
      <c r="F31" s="17"/>
      <c r="G31" s="30"/>
      <c r="H31" s="17"/>
      <c r="I31" s="30"/>
      <c r="J31" s="80"/>
    </row>
    <row r="32" spans="1:10" ht="18.75" customHeight="1" x14ac:dyDescent="0.3">
      <c r="A32" s="4"/>
      <c r="B32" s="81"/>
      <c r="C32" s="82" t="s">
        <v>49</v>
      </c>
      <c r="D32" s="83"/>
      <c r="E32" s="83"/>
      <c r="F32" s="82" t="s">
        <v>50</v>
      </c>
      <c r="G32" s="83"/>
      <c r="H32" s="84">
        <f ca="1">TODAY()</f>
        <v>44314</v>
      </c>
      <c r="I32" s="83"/>
      <c r="J32" s="80"/>
    </row>
    <row r="33" spans="1:52" ht="47.25" customHeight="1" x14ac:dyDescent="0.3">
      <c r="A33" s="4"/>
      <c r="B33" s="4"/>
      <c r="C33" s="17"/>
      <c r="D33" s="17"/>
      <c r="E33" s="17"/>
      <c r="F33" s="17"/>
      <c r="G33" s="30"/>
      <c r="H33" s="17"/>
      <c r="I33" s="30"/>
      <c r="J33" s="80"/>
    </row>
    <row r="34" spans="1:52" s="1" customFormat="1" ht="18.75" customHeight="1" x14ac:dyDescent="0.2">
      <c r="A34" s="85"/>
      <c r="B34" s="85"/>
      <c r="C34" s="86"/>
      <c r="D34" s="87"/>
      <c r="E34" s="87"/>
      <c r="F34" s="86"/>
      <c r="G34" s="88"/>
      <c r="H34" s="87"/>
      <c r="I34" s="88"/>
      <c r="J34" s="89"/>
    </row>
    <row r="35" spans="1:52" ht="12.75" customHeight="1" x14ac:dyDescent="0.3">
      <c r="A35" s="4"/>
      <c r="B35" s="4"/>
      <c r="C35" s="17"/>
      <c r="D35" s="223" t="s">
        <v>51</v>
      </c>
      <c r="E35" s="223"/>
      <c r="F35" s="17"/>
      <c r="G35" s="30"/>
      <c r="H35" s="90" t="s">
        <v>52</v>
      </c>
      <c r="I35" s="30"/>
      <c r="J35" s="80"/>
    </row>
    <row r="36" spans="1:52" ht="13.5" customHeight="1" thickBot="1" x14ac:dyDescent="0.35">
      <c r="A36" s="91"/>
      <c r="B36" s="91"/>
      <c r="C36" s="92"/>
      <c r="D36" s="92"/>
      <c r="E36" s="92"/>
      <c r="F36" s="92"/>
      <c r="G36" s="93"/>
      <c r="H36" s="92"/>
      <c r="I36" s="93"/>
      <c r="J36" s="94"/>
    </row>
    <row r="37" spans="1:52" ht="27" hidden="1" customHeight="1" x14ac:dyDescent="0.3">
      <c r="B37" s="95" t="s">
        <v>53</v>
      </c>
      <c r="C37" s="96"/>
      <c r="D37" s="96"/>
      <c r="E37" s="96"/>
      <c r="F37" s="97"/>
      <c r="G37" s="97"/>
      <c r="H37" s="97"/>
      <c r="I37" s="97"/>
      <c r="J37" s="96"/>
    </row>
    <row r="38" spans="1:52" ht="25.5" hidden="1" customHeight="1" x14ac:dyDescent="0.3">
      <c r="A38" s="98" t="s">
        <v>54</v>
      </c>
      <c r="B38" s="99" t="s">
        <v>55</v>
      </c>
      <c r="C38" s="100" t="s">
        <v>56</v>
      </c>
      <c r="D38" s="101"/>
      <c r="E38" s="101"/>
      <c r="F38" s="102" t="str">
        <f>B23</f>
        <v>Základ pro sníženou DPH</v>
      </c>
      <c r="G38" s="102" t="str">
        <f>B25</f>
        <v>Základ pro základní DPH</v>
      </c>
      <c r="H38" s="103" t="s">
        <v>57</v>
      </c>
      <c r="I38" s="103" t="s">
        <v>58</v>
      </c>
      <c r="J38" s="104" t="s">
        <v>41</v>
      </c>
    </row>
    <row r="39" spans="1:52" ht="25.5" hidden="1" customHeight="1" x14ac:dyDescent="0.3">
      <c r="A39" s="98">
        <v>0</v>
      </c>
      <c r="B39" s="105" t="s">
        <v>59</v>
      </c>
      <c r="C39" s="232" t="s">
        <v>5</v>
      </c>
      <c r="D39" s="233"/>
      <c r="E39" s="233"/>
      <c r="F39" s="106">
        <f>'Rozpočet Pol'!AC28</f>
        <v>0</v>
      </c>
      <c r="G39" s="107">
        <f>'Rozpočet Pol'!AD28</f>
        <v>160985.79999999999</v>
      </c>
      <c r="H39" s="108">
        <f>(F39*SazbaDPH1/100)+(G39*SazbaDPH2/100)</f>
        <v>33807.017999999996</v>
      </c>
      <c r="I39" s="108">
        <f>F39+G39+H39</f>
        <v>194792.81799999997</v>
      </c>
      <c r="J39" s="109" t="str">
        <f>IF(CenaCelkemVypocet=0,"",I39/CenaCelkemVypocet*100)</f>
        <v/>
      </c>
    </row>
    <row r="40" spans="1:52" ht="25.5" hidden="1" customHeight="1" x14ac:dyDescent="0.3">
      <c r="A40" s="98"/>
      <c r="B40" s="234" t="s">
        <v>60</v>
      </c>
      <c r="C40" s="235"/>
      <c r="D40" s="235"/>
      <c r="E40" s="236"/>
      <c r="F40" s="110">
        <f>SUMIF(A39,"=1",F39)</f>
        <v>0</v>
      </c>
      <c r="G40" s="111">
        <f>SUMIF(A39,"=1",G39)</f>
        <v>0</v>
      </c>
      <c r="H40" s="111">
        <f>SUMIF(A39,"=1",H39)</f>
        <v>0</v>
      </c>
      <c r="I40" s="111">
        <f>SUMIF(A39,"=1",I39)</f>
        <v>0</v>
      </c>
      <c r="J40" s="112">
        <f>SUMIF(A39,"=1",J39)</f>
        <v>0</v>
      </c>
    </row>
    <row r="42" spans="1:52" x14ac:dyDescent="0.3">
      <c r="B42" t="s">
        <v>61</v>
      </c>
    </row>
    <row r="43" spans="1:52" ht="14.25" x14ac:dyDescent="0.3">
      <c r="B43" s="237" t="s">
        <v>62</v>
      </c>
      <c r="C43" s="237"/>
      <c r="D43" s="237"/>
      <c r="E43" s="237"/>
      <c r="F43" s="237"/>
      <c r="G43" s="237"/>
      <c r="H43" s="237"/>
      <c r="I43" s="237"/>
      <c r="J43" s="237"/>
      <c r="AZ43" s="113" t="str">
        <f>B43</f>
        <v>SO 05  Vodovodní přípojka</v>
      </c>
    </row>
    <row r="46" spans="1:52" ht="16.5" x14ac:dyDescent="0.3">
      <c r="B46" s="114" t="s">
        <v>63</v>
      </c>
    </row>
    <row r="48" spans="1:52" ht="25.5" customHeight="1" x14ac:dyDescent="0.3">
      <c r="A48" s="115"/>
      <c r="B48" s="116" t="s">
        <v>55</v>
      </c>
      <c r="C48" s="116" t="s">
        <v>56</v>
      </c>
      <c r="D48" s="117"/>
      <c r="E48" s="117"/>
      <c r="F48" s="118" t="s">
        <v>64</v>
      </c>
      <c r="G48" s="118" t="s">
        <v>29</v>
      </c>
      <c r="H48" s="118" t="s">
        <v>30</v>
      </c>
      <c r="I48" s="238" t="s">
        <v>31</v>
      </c>
      <c r="J48" s="238"/>
    </row>
    <row r="49" spans="1:10" ht="25.5" customHeight="1" x14ac:dyDescent="0.3">
      <c r="A49" s="119"/>
      <c r="B49" s="120" t="s">
        <v>65</v>
      </c>
      <c r="C49" s="240" t="s">
        <v>66</v>
      </c>
      <c r="D49" s="241"/>
      <c r="E49" s="241"/>
      <c r="F49" s="121" t="s">
        <v>32</v>
      </c>
      <c r="G49" s="122">
        <f>'Rozpočet Pol'!I8</f>
        <v>0</v>
      </c>
      <c r="H49" s="122">
        <f>'Rozpočet Pol'!K8</f>
        <v>0</v>
      </c>
      <c r="I49" s="239"/>
      <c r="J49" s="239"/>
    </row>
    <row r="50" spans="1:10" ht="25.5" customHeight="1" x14ac:dyDescent="0.3">
      <c r="A50" s="119"/>
      <c r="B50" s="123" t="s">
        <v>67</v>
      </c>
      <c r="C50" s="247" t="s">
        <v>68</v>
      </c>
      <c r="D50" s="248"/>
      <c r="E50" s="248"/>
      <c r="F50" s="124" t="s">
        <v>33</v>
      </c>
      <c r="G50" s="125">
        <f>'Rozpočet Pol'!I12</f>
        <v>70000</v>
      </c>
      <c r="H50" s="125">
        <f>'Rozpočet Pol'!K12</f>
        <v>1875.9</v>
      </c>
      <c r="I50" s="246"/>
      <c r="J50" s="246"/>
    </row>
    <row r="51" spans="1:10" ht="25.5" customHeight="1" x14ac:dyDescent="0.3">
      <c r="A51" s="119"/>
      <c r="B51" s="123" t="s">
        <v>69</v>
      </c>
      <c r="C51" s="247" t="s">
        <v>70</v>
      </c>
      <c r="D51" s="248"/>
      <c r="E51" s="248"/>
      <c r="F51" s="124" t="s">
        <v>33</v>
      </c>
      <c r="G51" s="125">
        <f>'Rozpočet Pol'!I19</f>
        <v>0</v>
      </c>
      <c r="H51" s="125">
        <f>'Rozpočet Pol'!K19</f>
        <v>0</v>
      </c>
      <c r="I51" s="246"/>
      <c r="J51" s="246"/>
    </row>
    <row r="52" spans="1:10" ht="25.5" customHeight="1" x14ac:dyDescent="0.3">
      <c r="A52" s="119"/>
      <c r="B52" s="123" t="s">
        <v>71</v>
      </c>
      <c r="C52" s="247" t="s">
        <v>72</v>
      </c>
      <c r="D52" s="248"/>
      <c r="E52" s="248"/>
      <c r="F52" s="124" t="s">
        <v>33</v>
      </c>
      <c r="G52" s="125">
        <f>'Rozpočet Pol'!I22</f>
        <v>0</v>
      </c>
      <c r="H52" s="125">
        <f>'Rozpočet Pol'!K22</f>
        <v>0</v>
      </c>
      <c r="I52" s="246"/>
      <c r="J52" s="246"/>
    </row>
    <row r="53" spans="1:10" ht="25.5" customHeight="1" x14ac:dyDescent="0.3">
      <c r="A53" s="119"/>
      <c r="B53" s="126" t="s">
        <v>73</v>
      </c>
      <c r="C53" s="243" t="s">
        <v>74</v>
      </c>
      <c r="D53" s="244"/>
      <c r="E53" s="244"/>
      <c r="F53" s="127" t="s">
        <v>34</v>
      </c>
      <c r="G53" s="128">
        <f>'Rozpočet Pol'!I24</f>
        <v>0</v>
      </c>
      <c r="H53" s="128">
        <f>'Rozpočet Pol'!K24</f>
        <v>0</v>
      </c>
      <c r="I53" s="242"/>
      <c r="J53" s="242"/>
    </row>
    <row r="54" spans="1:10" ht="25.5" customHeight="1" x14ac:dyDescent="0.3">
      <c r="A54" s="129"/>
      <c r="B54" s="130" t="s">
        <v>58</v>
      </c>
      <c r="C54" s="130"/>
      <c r="D54" s="131"/>
      <c r="E54" s="131"/>
      <c r="F54" s="132"/>
      <c r="G54" s="133">
        <f>SUM(G49:G53)</f>
        <v>70000</v>
      </c>
      <c r="H54" s="133">
        <f>SUM(H49:H53)</f>
        <v>1875.9</v>
      </c>
      <c r="I54" s="245">
        <f>SUM(I49:I53)</f>
        <v>0</v>
      </c>
      <c r="J54" s="245"/>
    </row>
    <row r="55" spans="1:10" x14ac:dyDescent="0.3">
      <c r="F55" s="134"/>
      <c r="G55" s="135"/>
      <c r="H55" s="134"/>
      <c r="I55" s="135"/>
      <c r="J55" s="135"/>
    </row>
    <row r="56" spans="1:10" x14ac:dyDescent="0.3">
      <c r="F56" s="134"/>
      <c r="G56" s="135"/>
      <c r="H56" s="134"/>
      <c r="I56" s="135"/>
      <c r="J56" s="135"/>
    </row>
    <row r="57" spans="1:10" x14ac:dyDescent="0.3">
      <c r="F57" s="134"/>
      <c r="G57" s="135"/>
      <c r="H57" s="134"/>
      <c r="I57" s="135"/>
      <c r="J57" s="135"/>
    </row>
  </sheetData>
  <mergeCells count="50">
    <mergeCell ref="I53:J53"/>
    <mergeCell ref="C53:E53"/>
    <mergeCell ref="I54:J54"/>
    <mergeCell ref="I50:J50"/>
    <mergeCell ref="C50:E50"/>
    <mergeCell ref="I51:J51"/>
    <mergeCell ref="C51:E51"/>
    <mergeCell ref="I52:J52"/>
    <mergeCell ref="C52:E52"/>
    <mergeCell ref="C39:E39"/>
    <mergeCell ref="B40:E40"/>
    <mergeCell ref="B43:J43"/>
    <mergeCell ref="I48:J48"/>
    <mergeCell ref="I49:J49"/>
    <mergeCell ref="C49:E49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  <mergeCell ref="D11:G11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G15:H15"/>
    <mergeCell ref="I15:J15"/>
    <mergeCell ref="E16:F16"/>
    <mergeCell ref="D12:G12"/>
    <mergeCell ref="D13:G13"/>
    <mergeCell ref="D3:J3"/>
  </mergeCells>
  <pageMargins left="0.39374999999999999" right="0.1965278" top="0.59027779999999996" bottom="0.39374999999999999" header="0" footer="0.1965278"/>
  <pageSetup paperSize="9" fitToHeight="9999" orientation="portrait" horizontalDpi="300" verticalDpi="300" r:id="rId1"/>
  <headerFooter alignWithMargins="0">
    <oddFooter>&amp;L&amp;9Zpracováno programem &amp;"Arial CE,Tučné"RTS Stavitel +,  © RTS, a.s.&amp;R&amp;9Stránka &amp;P z &amp;N</oddFooter>
  </headerFooter>
  <rowBreaks count="2" manualBreakCount="2">
    <brk id="36" max="9" man="1"/>
    <brk id="43" max="9" man="1"/>
  </rowBreaks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selection activeCell="A5" sqref="A5:IV5"/>
    </sheetView>
  </sheetViews>
  <sheetFormatPr defaultRowHeight="13.5" x14ac:dyDescent="0.3"/>
  <cols>
    <col min="1" max="1" width="4.33203125" style="136" customWidth="1"/>
    <col min="2" max="2" width="14.5" style="136" customWidth="1"/>
    <col min="3" max="3" width="38.33203125" style="137" customWidth="1"/>
    <col min="4" max="4" width="4.6640625" style="136" customWidth="1"/>
    <col min="5" max="5" width="10.6640625" style="136" customWidth="1"/>
    <col min="6" max="6" width="10" style="136" customWidth="1"/>
    <col min="7" max="7" width="12.83203125" style="136" customWidth="1"/>
    <col min="8" max="16384" width="9.33203125" style="136"/>
  </cols>
  <sheetData>
    <row r="1" spans="1:7" ht="15.75" x14ac:dyDescent="0.3">
      <c r="A1" s="249" t="s">
        <v>75</v>
      </c>
      <c r="B1" s="249"/>
      <c r="C1" s="250"/>
      <c r="D1" s="249"/>
      <c r="E1" s="249"/>
      <c r="F1" s="249"/>
      <c r="G1" s="249"/>
    </row>
    <row r="2" spans="1:7" ht="24.95" customHeight="1" x14ac:dyDescent="0.3">
      <c r="A2" s="138" t="s">
        <v>76</v>
      </c>
      <c r="B2" s="139"/>
      <c r="C2" s="251"/>
      <c r="D2" s="251"/>
      <c r="E2" s="251"/>
      <c r="F2" s="251"/>
      <c r="G2" s="252"/>
    </row>
    <row r="3" spans="1:7" ht="24.95" hidden="1" customHeight="1" x14ac:dyDescent="0.3">
      <c r="A3" s="138" t="s">
        <v>77</v>
      </c>
      <c r="B3" s="139"/>
      <c r="C3" s="251"/>
      <c r="D3" s="251"/>
      <c r="E3" s="251"/>
      <c r="F3" s="251"/>
      <c r="G3" s="252"/>
    </row>
    <row r="4" spans="1:7" ht="24.95" hidden="1" customHeight="1" x14ac:dyDescent="0.3">
      <c r="A4" s="138" t="s">
        <v>78</v>
      </c>
      <c r="B4" s="139"/>
      <c r="C4" s="251"/>
      <c r="D4" s="251"/>
      <c r="E4" s="251"/>
      <c r="F4" s="251"/>
      <c r="G4" s="252"/>
    </row>
    <row r="5" spans="1:7" hidden="1" x14ac:dyDescent="0.3">
      <c r="B5" s="140"/>
      <c r="C5" s="141"/>
      <c r="D5" s="142"/>
    </row>
  </sheetData>
  <mergeCells count="4">
    <mergeCell ref="A1:G1"/>
    <mergeCell ref="C2:G2"/>
    <mergeCell ref="C3:G3"/>
    <mergeCell ref="C4:G4"/>
  </mergeCells>
  <pageMargins left="0.59027779999999996" right="0.39374999999999999" top="0.59027779999999996" bottom="0.98402780000000001" header="0.1965278" footer="0.51180550000000002"/>
  <pageSetup paperSize="9" orientation="portrait" r:id="rId1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/>
  </sheetPr>
  <dimension ref="A1:BH38"/>
  <sheetViews>
    <sheetView tabSelected="1" topLeftCell="A15" workbookViewId="0">
      <selection activeCell="K17" sqref="K17"/>
    </sheetView>
  </sheetViews>
  <sheetFormatPr defaultRowHeight="13.5" outlineLevelRow="1" x14ac:dyDescent="0.3"/>
  <cols>
    <col min="1" max="1" width="4.33203125" customWidth="1"/>
    <col min="2" max="2" width="14.5" style="143" customWidth="1"/>
    <col min="3" max="3" width="38.33203125" style="143" customWidth="1"/>
    <col min="4" max="4" width="4.6640625" customWidth="1"/>
    <col min="5" max="5" width="10.6640625" customWidth="1"/>
    <col min="6" max="6" width="10" customWidth="1"/>
    <col min="7" max="7" width="12.83203125" customWidth="1"/>
    <col min="12" max="13" width="0" hidden="1" customWidth="1"/>
    <col min="18" max="21" width="0" hidden="1" customWidth="1"/>
    <col min="29" max="39" width="0" hidden="1" customWidth="1"/>
  </cols>
  <sheetData>
    <row r="1" spans="1:60" ht="15.75" customHeight="1" x14ac:dyDescent="0.3">
      <c r="A1" s="265" t="s">
        <v>75</v>
      </c>
      <c r="B1" s="265"/>
      <c r="C1" s="265"/>
      <c r="D1" s="265"/>
      <c r="E1" s="265"/>
      <c r="F1" s="265"/>
      <c r="G1" s="265"/>
      <c r="AE1" t="s">
        <v>79</v>
      </c>
    </row>
    <row r="2" spans="1:60" ht="24.95" customHeight="1" x14ac:dyDescent="0.3">
      <c r="A2" s="144" t="s">
        <v>80</v>
      </c>
      <c r="B2" s="145"/>
      <c r="C2" s="266" t="s">
        <v>5</v>
      </c>
      <c r="D2" s="267"/>
      <c r="E2" s="267"/>
      <c r="F2" s="267"/>
      <c r="G2" s="268"/>
      <c r="AE2" t="s">
        <v>81</v>
      </c>
    </row>
    <row r="3" spans="1:60" ht="24.95" customHeight="1" x14ac:dyDescent="0.3">
      <c r="A3" s="146" t="s">
        <v>77</v>
      </c>
      <c r="B3" s="147"/>
      <c r="C3" s="269" t="s">
        <v>7</v>
      </c>
      <c r="D3" s="270"/>
      <c r="E3" s="270"/>
      <c r="F3" s="270"/>
      <c r="G3" s="271"/>
      <c r="AE3" t="s">
        <v>82</v>
      </c>
    </row>
    <row r="4" spans="1:60" ht="24.95" hidden="1" customHeight="1" x14ac:dyDescent="0.3">
      <c r="A4" s="146" t="s">
        <v>78</v>
      </c>
      <c r="B4" s="147"/>
      <c r="C4" s="269"/>
      <c r="D4" s="270"/>
      <c r="E4" s="270"/>
      <c r="F4" s="270"/>
      <c r="G4" s="271"/>
      <c r="AE4" t="s">
        <v>83</v>
      </c>
    </row>
    <row r="5" spans="1:60" hidden="1" x14ac:dyDescent="0.3">
      <c r="A5" s="148" t="s">
        <v>84</v>
      </c>
      <c r="B5" s="149"/>
      <c r="C5" s="150"/>
      <c r="D5" s="151"/>
      <c r="E5" s="151"/>
      <c r="F5" s="151"/>
      <c r="G5" s="152"/>
      <c r="AE5" t="s">
        <v>85</v>
      </c>
    </row>
    <row r="7" spans="1:60" ht="40.5" x14ac:dyDescent="0.3">
      <c r="A7" s="153" t="s">
        <v>86</v>
      </c>
      <c r="B7" s="154" t="s">
        <v>87</v>
      </c>
      <c r="C7" s="154" t="s">
        <v>88</v>
      </c>
      <c r="D7" s="153" t="s">
        <v>89</v>
      </c>
      <c r="E7" s="153" t="s">
        <v>90</v>
      </c>
      <c r="F7" s="155" t="s">
        <v>91</v>
      </c>
      <c r="G7" s="156" t="s">
        <v>31</v>
      </c>
      <c r="H7" s="157" t="s">
        <v>29</v>
      </c>
      <c r="I7" s="157" t="s">
        <v>92</v>
      </c>
      <c r="J7" s="157" t="s">
        <v>30</v>
      </c>
      <c r="K7" s="157" t="s">
        <v>93</v>
      </c>
      <c r="L7" s="157" t="s">
        <v>94</v>
      </c>
      <c r="M7" s="157" t="s">
        <v>95</v>
      </c>
      <c r="N7" s="157" t="s">
        <v>96</v>
      </c>
      <c r="O7" s="157" t="s">
        <v>97</v>
      </c>
      <c r="P7" s="157" t="s">
        <v>98</v>
      </c>
      <c r="Q7" s="157" t="s">
        <v>99</v>
      </c>
      <c r="R7" s="157" t="s">
        <v>100</v>
      </c>
      <c r="S7" s="157" t="s">
        <v>101</v>
      </c>
      <c r="T7" s="157" t="s">
        <v>102</v>
      </c>
      <c r="U7" s="158" t="s">
        <v>103</v>
      </c>
    </row>
    <row r="8" spans="1:60" x14ac:dyDescent="0.3">
      <c r="A8" s="159" t="s">
        <v>104</v>
      </c>
      <c r="B8" s="160" t="s">
        <v>65</v>
      </c>
      <c r="C8" s="161" t="s">
        <v>66</v>
      </c>
      <c r="D8" s="162"/>
      <c r="E8" s="163"/>
      <c r="F8" s="164"/>
      <c r="G8" s="164">
        <f>SUMIF(AE9:AE11,"&lt;&gt;NOR",G9:G11)</f>
        <v>23816.78</v>
      </c>
      <c r="H8" s="164"/>
      <c r="I8" s="164">
        <f>SUM(I9:I11)</f>
        <v>0</v>
      </c>
      <c r="J8" s="164"/>
      <c r="K8" s="164">
        <f>SUM(K9:K11)</f>
        <v>0</v>
      </c>
      <c r="L8" s="164"/>
      <c r="M8" s="164">
        <f>SUM(M9:M11)</f>
        <v>28818.303799999998</v>
      </c>
      <c r="N8" s="165"/>
      <c r="O8" s="165">
        <f>SUM(O9:O11)</f>
        <v>6.5335700000000001</v>
      </c>
      <c r="P8" s="165"/>
      <c r="Q8" s="165">
        <f>SUM(Q9:Q11)</f>
        <v>0</v>
      </c>
      <c r="R8" s="165"/>
      <c r="S8" s="165"/>
      <c r="T8" s="159"/>
      <c r="U8" s="165">
        <f>SUM(U9:U11)</f>
        <v>64.849999999999994</v>
      </c>
      <c r="AE8" t="s">
        <v>105</v>
      </c>
    </row>
    <row r="9" spans="1:60" ht="22.5" outlineLevel="1" x14ac:dyDescent="0.3">
      <c r="A9" s="166">
        <v>1</v>
      </c>
      <c r="B9" s="167" t="s">
        <v>106</v>
      </c>
      <c r="C9" s="168" t="s">
        <v>107</v>
      </c>
      <c r="D9" s="169" t="s">
        <v>108</v>
      </c>
      <c r="E9" s="170">
        <v>24</v>
      </c>
      <c r="F9" s="171">
        <v>556.29</v>
      </c>
      <c r="G9" s="172">
        <v>13350.96</v>
      </c>
      <c r="H9" s="171"/>
      <c r="I9" s="172">
        <f>ROUND(E9*H9,2)</f>
        <v>0</v>
      </c>
      <c r="J9" s="171"/>
      <c r="K9" s="172">
        <f>ROUND(E9*J9,2)</f>
        <v>0</v>
      </c>
      <c r="L9" s="172">
        <v>21</v>
      </c>
      <c r="M9" s="172">
        <f>G9*(1+L9/100)</f>
        <v>16154.661599999998</v>
      </c>
      <c r="N9" s="173">
        <v>0.27062000000000003</v>
      </c>
      <c r="O9" s="173">
        <f>ROUND(E9*N9,5)</f>
        <v>6.4948800000000002</v>
      </c>
      <c r="P9" s="173">
        <v>0</v>
      </c>
      <c r="Q9" s="173">
        <f>ROUND(E9*P9,5)</f>
        <v>0</v>
      </c>
      <c r="R9" s="173"/>
      <c r="S9" s="173"/>
      <c r="T9" s="174">
        <v>1.4668300000000001</v>
      </c>
      <c r="U9" s="173">
        <f>ROUND(E9*T9,2)</f>
        <v>35.200000000000003</v>
      </c>
      <c r="V9" s="175"/>
      <c r="W9" s="175"/>
      <c r="X9" s="175"/>
      <c r="Y9" s="175"/>
      <c r="Z9" s="175"/>
      <c r="AA9" s="175"/>
      <c r="AB9" s="175"/>
      <c r="AC9" s="175"/>
      <c r="AD9" s="175"/>
      <c r="AE9" s="175" t="s">
        <v>109</v>
      </c>
      <c r="AF9" s="175"/>
      <c r="AG9" s="175"/>
      <c r="AH9" s="175"/>
      <c r="AI9" s="175"/>
      <c r="AJ9" s="175"/>
      <c r="AK9" s="175"/>
      <c r="AL9" s="175"/>
      <c r="AM9" s="175"/>
      <c r="AN9" s="175"/>
      <c r="AO9" s="175"/>
      <c r="AP9" s="175"/>
      <c r="AQ9" s="175"/>
      <c r="AR9" s="175"/>
      <c r="AS9" s="175"/>
      <c r="AT9" s="175"/>
      <c r="AU9" s="175"/>
      <c r="AV9" s="175"/>
      <c r="AW9" s="175"/>
      <c r="AX9" s="175"/>
      <c r="AY9" s="175"/>
      <c r="AZ9" s="175"/>
      <c r="BA9" s="175"/>
      <c r="BB9" s="175"/>
      <c r="BC9" s="175"/>
      <c r="BD9" s="175"/>
      <c r="BE9" s="175"/>
      <c r="BF9" s="175"/>
      <c r="BG9" s="175"/>
      <c r="BH9" s="175"/>
    </row>
    <row r="10" spans="1:60" ht="22.5" outlineLevel="1" x14ac:dyDescent="0.3">
      <c r="A10" s="166">
        <v>2</v>
      </c>
      <c r="B10" s="167" t="s">
        <v>110</v>
      </c>
      <c r="C10" s="168" t="s">
        <v>111</v>
      </c>
      <c r="D10" s="169" t="s">
        <v>108</v>
      </c>
      <c r="E10" s="170">
        <v>24</v>
      </c>
      <c r="F10" s="171">
        <v>84.18</v>
      </c>
      <c r="G10" s="172">
        <v>2020.32</v>
      </c>
      <c r="H10" s="171"/>
      <c r="I10" s="172">
        <f>ROUND(E10*H10,2)</f>
        <v>0</v>
      </c>
      <c r="J10" s="171"/>
      <c r="K10" s="172">
        <f>ROUND(E10*J10,2)</f>
        <v>0</v>
      </c>
      <c r="L10" s="172">
        <v>21</v>
      </c>
      <c r="M10" s="172">
        <f>G10*(1+L10/100)</f>
        <v>2444.5871999999999</v>
      </c>
      <c r="N10" s="173">
        <v>1.09E-3</v>
      </c>
      <c r="O10" s="173">
        <f>ROUND(E10*N10,5)</f>
        <v>2.6159999999999999E-2</v>
      </c>
      <c r="P10" s="173">
        <v>0</v>
      </c>
      <c r="Q10" s="173">
        <f>ROUND(E10*P10,5)</f>
        <v>0</v>
      </c>
      <c r="R10" s="173"/>
      <c r="S10" s="173"/>
      <c r="T10" s="174">
        <v>1.23532</v>
      </c>
      <c r="U10" s="173">
        <f>ROUND(E10*T10,2)</f>
        <v>29.65</v>
      </c>
      <c r="V10" s="175"/>
      <c r="W10" s="175"/>
      <c r="X10" s="175"/>
      <c r="Y10" s="175"/>
      <c r="Z10" s="175"/>
      <c r="AA10" s="175"/>
      <c r="AB10" s="175"/>
      <c r="AC10" s="175"/>
      <c r="AD10" s="175"/>
      <c r="AE10" s="175" t="s">
        <v>109</v>
      </c>
      <c r="AF10" s="175"/>
      <c r="AG10" s="175"/>
      <c r="AH10" s="175"/>
      <c r="AI10" s="175"/>
      <c r="AJ10" s="175"/>
      <c r="AK10" s="175"/>
      <c r="AL10" s="175"/>
      <c r="AM10" s="175"/>
      <c r="AN10" s="175"/>
      <c r="AO10" s="175"/>
      <c r="AP10" s="175"/>
      <c r="AQ10" s="175"/>
      <c r="AR10" s="175"/>
      <c r="AS10" s="175"/>
      <c r="AT10" s="175"/>
      <c r="AU10" s="175"/>
      <c r="AV10" s="175"/>
      <c r="AW10" s="175"/>
      <c r="AX10" s="175"/>
      <c r="AY10" s="175"/>
      <c r="AZ10" s="175"/>
      <c r="BA10" s="175"/>
      <c r="BB10" s="175"/>
      <c r="BC10" s="175"/>
      <c r="BD10" s="175"/>
      <c r="BE10" s="175"/>
      <c r="BF10" s="175"/>
      <c r="BG10" s="175"/>
      <c r="BH10" s="175"/>
    </row>
    <row r="11" spans="1:60" outlineLevel="1" x14ac:dyDescent="0.3">
      <c r="A11" s="166">
        <v>3</v>
      </c>
      <c r="B11" s="167" t="s">
        <v>112</v>
      </c>
      <c r="C11" s="168" t="s">
        <v>113</v>
      </c>
      <c r="D11" s="169" t="s">
        <v>108</v>
      </c>
      <c r="E11" s="170">
        <v>23.2</v>
      </c>
      <c r="F11" s="171">
        <v>364.03</v>
      </c>
      <c r="G11" s="172">
        <v>8445.5</v>
      </c>
      <c r="H11" s="171"/>
      <c r="I11" s="172">
        <f>ROUND(E11*H11,2)</f>
        <v>0</v>
      </c>
      <c r="J11" s="171"/>
      <c r="K11" s="172">
        <f>ROUND(E11*J11,2)</f>
        <v>0</v>
      </c>
      <c r="L11" s="172">
        <v>21</v>
      </c>
      <c r="M11" s="172">
        <f>G11*(1+L11/100)</f>
        <v>10219.055</v>
      </c>
      <c r="N11" s="173">
        <v>5.4000000000000001E-4</v>
      </c>
      <c r="O11" s="173">
        <f>ROUND(E11*N11,5)</f>
        <v>1.2529999999999999E-2</v>
      </c>
      <c r="P11" s="173">
        <v>0</v>
      </c>
      <c r="Q11" s="173">
        <f>ROUND(E11*P11,5)</f>
        <v>0</v>
      </c>
      <c r="R11" s="173"/>
      <c r="S11" s="173"/>
      <c r="T11" s="174">
        <v>0</v>
      </c>
      <c r="U11" s="173">
        <f>ROUND(E11*T11,2)</f>
        <v>0</v>
      </c>
      <c r="V11" s="175"/>
      <c r="W11" s="175"/>
      <c r="X11" s="175"/>
      <c r="Y11" s="175"/>
      <c r="Z11" s="175"/>
      <c r="AA11" s="175"/>
      <c r="AB11" s="175"/>
      <c r="AC11" s="175"/>
      <c r="AD11" s="175"/>
      <c r="AE11" s="175" t="s">
        <v>114</v>
      </c>
      <c r="AF11" s="175"/>
      <c r="AG11" s="175"/>
      <c r="AH11" s="175"/>
      <c r="AI11" s="175"/>
      <c r="AJ11" s="175"/>
      <c r="AK11" s="175"/>
      <c r="AL11" s="175"/>
      <c r="AM11" s="175"/>
      <c r="AN11" s="175"/>
      <c r="AO11" s="175"/>
      <c r="AP11" s="175"/>
      <c r="AQ11" s="175"/>
      <c r="AR11" s="175"/>
      <c r="AS11" s="175"/>
      <c r="AT11" s="175"/>
      <c r="AU11" s="175"/>
      <c r="AV11" s="175"/>
      <c r="AW11" s="175"/>
      <c r="AX11" s="175"/>
      <c r="AY11" s="175"/>
      <c r="AZ11" s="175"/>
      <c r="BA11" s="175"/>
      <c r="BB11" s="175"/>
      <c r="BC11" s="175"/>
      <c r="BD11" s="175"/>
      <c r="BE11" s="175"/>
      <c r="BF11" s="175"/>
      <c r="BG11" s="175"/>
      <c r="BH11" s="175"/>
    </row>
    <row r="12" spans="1:60" x14ac:dyDescent="0.3">
      <c r="A12" s="176" t="s">
        <v>104</v>
      </c>
      <c r="B12" s="177" t="s">
        <v>67</v>
      </c>
      <c r="C12" s="178" t="s">
        <v>68</v>
      </c>
      <c r="D12" s="179"/>
      <c r="E12" s="180"/>
      <c r="F12" s="181"/>
      <c r="G12" s="181">
        <f>SUMIF(AE13:AE18,"&lt;&gt;NOR",G13:G18)</f>
        <v>78769.639999999985</v>
      </c>
      <c r="H12" s="181"/>
      <c r="I12" s="181">
        <f>SUM(I13:I18)</f>
        <v>70000</v>
      </c>
      <c r="J12" s="181"/>
      <c r="K12" s="181">
        <f>SUM(K13:K18)</f>
        <v>1875.9</v>
      </c>
      <c r="L12" s="181"/>
      <c r="M12" s="181">
        <f>SUM(M13:M18)</f>
        <v>95311.264399999985</v>
      </c>
      <c r="N12" s="182"/>
      <c r="O12" s="182">
        <f>SUM(O13:O18)</f>
        <v>4.9399999999999999E-3</v>
      </c>
      <c r="P12" s="182"/>
      <c r="Q12" s="182">
        <f>SUM(Q13:Q18)</f>
        <v>0</v>
      </c>
      <c r="R12" s="182"/>
      <c r="S12" s="182"/>
      <c r="T12" s="183"/>
      <c r="U12" s="182">
        <f>SUM(U13:U18)</f>
        <v>2.3499999999999996</v>
      </c>
      <c r="AE12" t="s">
        <v>105</v>
      </c>
    </row>
    <row r="13" spans="1:60" ht="22.5" outlineLevel="1" x14ac:dyDescent="0.3">
      <c r="A13" s="166">
        <v>4</v>
      </c>
      <c r="B13" s="167" t="s">
        <v>115</v>
      </c>
      <c r="C13" s="168" t="s">
        <v>116</v>
      </c>
      <c r="D13" s="169" t="s">
        <v>117</v>
      </c>
      <c r="E13" s="170">
        <v>2</v>
      </c>
      <c r="F13" s="171">
        <v>2127.31</v>
      </c>
      <c r="G13" s="172">
        <v>4254.62</v>
      </c>
      <c r="H13" s="171"/>
      <c r="I13" s="172">
        <f t="shared" ref="I13:I18" si="0">ROUND(E13*H13,2)</f>
        <v>0</v>
      </c>
      <c r="J13" s="171"/>
      <c r="K13" s="172">
        <f t="shared" ref="K13:K18" si="1">ROUND(E13*J13,2)</f>
        <v>0</v>
      </c>
      <c r="L13" s="172">
        <v>21</v>
      </c>
      <c r="M13" s="172">
        <f t="shared" ref="M13:M18" si="2">G13*(1+L13/100)</f>
        <v>5148.0901999999996</v>
      </c>
      <c r="N13" s="173">
        <v>0</v>
      </c>
      <c r="O13" s="173">
        <f t="shared" ref="O13:O18" si="3">ROUND(E13*N13,5)</f>
        <v>0</v>
      </c>
      <c r="P13" s="173">
        <v>0</v>
      </c>
      <c r="Q13" s="173">
        <f t="shared" ref="Q13:Q18" si="4">ROUND(E13*P13,5)</f>
        <v>0</v>
      </c>
      <c r="R13" s="173"/>
      <c r="S13" s="173"/>
      <c r="T13" s="174">
        <v>0.42399999999999999</v>
      </c>
      <c r="U13" s="173">
        <f t="shared" ref="U13:U18" si="5">ROUND(E13*T13,2)</f>
        <v>0.85</v>
      </c>
      <c r="V13" s="175"/>
      <c r="W13" s="175"/>
      <c r="X13" s="175"/>
      <c r="Y13" s="175"/>
      <c r="Z13" s="175"/>
      <c r="AA13" s="175"/>
      <c r="AB13" s="175"/>
      <c r="AC13" s="175"/>
      <c r="AD13" s="175"/>
      <c r="AE13" s="175" t="s">
        <v>118</v>
      </c>
      <c r="AF13" s="175"/>
      <c r="AG13" s="175"/>
      <c r="AH13" s="175"/>
      <c r="AI13" s="175"/>
      <c r="AJ13" s="175"/>
      <c r="AK13" s="175"/>
      <c r="AL13" s="175"/>
      <c r="AM13" s="175"/>
      <c r="AN13" s="175"/>
      <c r="AO13" s="175"/>
      <c r="AP13" s="175"/>
      <c r="AQ13" s="175"/>
      <c r="AR13" s="175"/>
      <c r="AS13" s="175"/>
      <c r="AT13" s="175"/>
      <c r="AU13" s="175"/>
      <c r="AV13" s="175"/>
      <c r="AW13" s="175"/>
      <c r="AX13" s="175"/>
      <c r="AY13" s="175"/>
      <c r="AZ13" s="175"/>
      <c r="BA13" s="175"/>
      <c r="BB13" s="175"/>
      <c r="BC13" s="175"/>
      <c r="BD13" s="175"/>
      <c r="BE13" s="175"/>
      <c r="BF13" s="175"/>
      <c r="BG13" s="175"/>
      <c r="BH13" s="175"/>
    </row>
    <row r="14" spans="1:60" ht="22.5" outlineLevel="1" x14ac:dyDescent="0.3">
      <c r="A14" s="166">
        <v>5</v>
      </c>
      <c r="B14" s="167" t="s">
        <v>119</v>
      </c>
      <c r="C14" s="168" t="s">
        <v>120</v>
      </c>
      <c r="D14" s="169" t="s">
        <v>117</v>
      </c>
      <c r="E14" s="170">
        <v>1</v>
      </c>
      <c r="F14" s="171">
        <v>178.6</v>
      </c>
      <c r="G14" s="172">
        <v>178.6</v>
      </c>
      <c r="H14" s="171"/>
      <c r="I14" s="172">
        <f t="shared" si="0"/>
        <v>0</v>
      </c>
      <c r="J14" s="171"/>
      <c r="K14" s="172">
        <f t="shared" si="1"/>
        <v>0</v>
      </c>
      <c r="L14" s="172">
        <v>21</v>
      </c>
      <c r="M14" s="172">
        <f t="shared" si="2"/>
        <v>216.10599999999999</v>
      </c>
      <c r="N14" s="173">
        <v>3.5899999999999999E-3</v>
      </c>
      <c r="O14" s="173">
        <f t="shared" si="3"/>
        <v>3.5899999999999999E-3</v>
      </c>
      <c r="P14" s="173">
        <v>0</v>
      </c>
      <c r="Q14" s="173">
        <f t="shared" si="4"/>
        <v>0</v>
      </c>
      <c r="R14" s="173"/>
      <c r="S14" s="173"/>
      <c r="T14" s="174">
        <v>0.47599999999999998</v>
      </c>
      <c r="U14" s="173">
        <f t="shared" si="5"/>
        <v>0.48</v>
      </c>
      <c r="V14" s="175"/>
      <c r="W14" s="175"/>
      <c r="X14" s="175"/>
      <c r="Y14" s="175"/>
      <c r="Z14" s="175"/>
      <c r="AA14" s="175"/>
      <c r="AB14" s="175"/>
      <c r="AC14" s="175"/>
      <c r="AD14" s="175"/>
      <c r="AE14" s="175" t="s">
        <v>118</v>
      </c>
      <c r="AF14" s="175"/>
      <c r="AG14" s="175"/>
      <c r="AH14" s="175"/>
      <c r="AI14" s="175"/>
      <c r="AJ14" s="175"/>
      <c r="AK14" s="175"/>
      <c r="AL14" s="175"/>
      <c r="AM14" s="175"/>
      <c r="AN14" s="175"/>
      <c r="AO14" s="175"/>
      <c r="AP14" s="175"/>
      <c r="AQ14" s="175"/>
      <c r="AR14" s="175"/>
      <c r="AS14" s="175"/>
      <c r="AT14" s="175"/>
      <c r="AU14" s="175"/>
      <c r="AV14" s="175"/>
      <c r="AW14" s="175"/>
      <c r="AX14" s="175"/>
      <c r="AY14" s="175"/>
      <c r="AZ14" s="175"/>
      <c r="BA14" s="175"/>
      <c r="BB14" s="175"/>
      <c r="BC14" s="175"/>
      <c r="BD14" s="175"/>
      <c r="BE14" s="175"/>
      <c r="BF14" s="175"/>
      <c r="BG14" s="175"/>
      <c r="BH14" s="175"/>
    </row>
    <row r="15" spans="1:60" ht="22.5" outlineLevel="1" x14ac:dyDescent="0.3">
      <c r="A15" s="166">
        <v>6</v>
      </c>
      <c r="B15" s="167" t="s">
        <v>121</v>
      </c>
      <c r="C15" s="168" t="s">
        <v>122</v>
      </c>
      <c r="D15" s="169" t="s">
        <v>117</v>
      </c>
      <c r="E15" s="170">
        <v>1</v>
      </c>
      <c r="F15" s="171">
        <v>1019.29</v>
      </c>
      <c r="G15" s="172">
        <v>1019.29</v>
      </c>
      <c r="H15" s="171"/>
      <c r="I15" s="172">
        <f t="shared" si="0"/>
        <v>0</v>
      </c>
      <c r="J15" s="171"/>
      <c r="K15" s="172">
        <f t="shared" si="1"/>
        <v>0</v>
      </c>
      <c r="L15" s="172">
        <v>21</v>
      </c>
      <c r="M15" s="172">
        <f t="shared" si="2"/>
        <v>1233.3408999999999</v>
      </c>
      <c r="N15" s="173">
        <v>1.3500000000000001E-3</v>
      </c>
      <c r="O15" s="173">
        <f t="shared" si="3"/>
        <v>1.3500000000000001E-3</v>
      </c>
      <c r="P15" s="173">
        <v>0</v>
      </c>
      <c r="Q15" s="173">
        <f t="shared" si="4"/>
        <v>0</v>
      </c>
      <c r="R15" s="173"/>
      <c r="S15" s="173"/>
      <c r="T15" s="174">
        <v>0.42399999999999999</v>
      </c>
      <c r="U15" s="173">
        <f t="shared" si="5"/>
        <v>0.42</v>
      </c>
      <c r="V15" s="175"/>
      <c r="W15" s="175"/>
      <c r="X15" s="175"/>
      <c r="Y15" s="175"/>
      <c r="Z15" s="175"/>
      <c r="AA15" s="175"/>
      <c r="AB15" s="175"/>
      <c r="AC15" s="175"/>
      <c r="AD15" s="175"/>
      <c r="AE15" s="175" t="s">
        <v>118</v>
      </c>
      <c r="AF15" s="175"/>
      <c r="AG15" s="175"/>
      <c r="AH15" s="175"/>
      <c r="AI15" s="175"/>
      <c r="AJ15" s="175"/>
      <c r="AK15" s="175"/>
      <c r="AL15" s="175"/>
      <c r="AM15" s="175"/>
      <c r="AN15" s="175"/>
      <c r="AO15" s="175"/>
      <c r="AP15" s="175"/>
      <c r="AQ15" s="175"/>
      <c r="AR15" s="175"/>
      <c r="AS15" s="175"/>
      <c r="AT15" s="175"/>
      <c r="AU15" s="175"/>
      <c r="AV15" s="175"/>
      <c r="AW15" s="175"/>
      <c r="AX15" s="175"/>
      <c r="AY15" s="175"/>
      <c r="AZ15" s="175"/>
      <c r="BA15" s="175"/>
      <c r="BB15" s="175"/>
      <c r="BC15" s="175"/>
      <c r="BD15" s="175"/>
      <c r="BE15" s="175"/>
      <c r="BF15" s="175"/>
      <c r="BG15" s="175"/>
      <c r="BH15" s="175"/>
    </row>
    <row r="16" spans="1:60" ht="22.5" outlineLevel="1" x14ac:dyDescent="0.3">
      <c r="A16" s="166">
        <v>7</v>
      </c>
      <c r="B16" s="167" t="s">
        <v>123</v>
      </c>
      <c r="C16" s="168" t="s">
        <v>124</v>
      </c>
      <c r="D16" s="169" t="s">
        <v>117</v>
      </c>
      <c r="E16" s="170">
        <v>2</v>
      </c>
      <c r="F16" s="171">
        <v>718.96</v>
      </c>
      <c r="G16" s="172">
        <v>1437.92</v>
      </c>
      <c r="H16" s="171"/>
      <c r="I16" s="172">
        <f t="shared" si="0"/>
        <v>0</v>
      </c>
      <c r="J16" s="171"/>
      <c r="K16" s="172">
        <f t="shared" si="1"/>
        <v>0</v>
      </c>
      <c r="L16" s="172">
        <v>21</v>
      </c>
      <c r="M16" s="172">
        <f t="shared" si="2"/>
        <v>1739.8832</v>
      </c>
      <c r="N16" s="173">
        <v>0</v>
      </c>
      <c r="O16" s="173">
        <f t="shared" si="3"/>
        <v>0</v>
      </c>
      <c r="P16" s="173">
        <v>0</v>
      </c>
      <c r="Q16" s="173">
        <f t="shared" si="4"/>
        <v>0</v>
      </c>
      <c r="R16" s="173"/>
      <c r="S16" s="173"/>
      <c r="T16" s="174">
        <v>8.3000000000000004E-2</v>
      </c>
      <c r="U16" s="173">
        <f t="shared" si="5"/>
        <v>0.17</v>
      </c>
      <c r="V16" s="175"/>
      <c r="W16" s="175"/>
      <c r="X16" s="175"/>
      <c r="Y16" s="175"/>
      <c r="Z16" s="175"/>
      <c r="AA16" s="175"/>
      <c r="AB16" s="175"/>
      <c r="AC16" s="175"/>
      <c r="AD16" s="175"/>
      <c r="AE16" s="175" t="s">
        <v>118</v>
      </c>
      <c r="AF16" s="175"/>
      <c r="AG16" s="175"/>
      <c r="AH16" s="175"/>
      <c r="AI16" s="175"/>
      <c r="AJ16" s="175"/>
      <c r="AK16" s="175"/>
      <c r="AL16" s="175"/>
      <c r="AM16" s="175"/>
      <c r="AN16" s="175"/>
      <c r="AO16" s="175"/>
      <c r="AP16" s="175"/>
      <c r="AQ16" s="175"/>
      <c r="AR16" s="175"/>
      <c r="AS16" s="175"/>
      <c r="AT16" s="175"/>
      <c r="AU16" s="175"/>
      <c r="AV16" s="175"/>
      <c r="AW16" s="175"/>
      <c r="AX16" s="175"/>
      <c r="AY16" s="175"/>
      <c r="AZ16" s="175"/>
      <c r="BA16" s="175"/>
      <c r="BB16" s="175"/>
      <c r="BC16" s="175"/>
      <c r="BD16" s="175"/>
      <c r="BE16" s="175"/>
      <c r="BF16" s="175"/>
      <c r="BG16" s="175"/>
      <c r="BH16" s="175"/>
    </row>
    <row r="17" spans="1:60" ht="33.75" outlineLevel="1" x14ac:dyDescent="0.3">
      <c r="A17" s="166">
        <v>8</v>
      </c>
      <c r="B17" s="167" t="s">
        <v>125</v>
      </c>
      <c r="C17" s="168" t="s">
        <v>126</v>
      </c>
      <c r="D17" s="169" t="s">
        <v>117</v>
      </c>
      <c r="E17" s="170">
        <v>1</v>
      </c>
      <c r="F17" s="171">
        <v>71875.899999999994</v>
      </c>
      <c r="G17" s="172">
        <f>SUM(E17*F17)</f>
        <v>71875.899999999994</v>
      </c>
      <c r="H17" s="171">
        <v>70000</v>
      </c>
      <c r="I17" s="172">
        <v>70000</v>
      </c>
      <c r="J17" s="171">
        <v>1875.9</v>
      </c>
      <c r="K17" s="172">
        <v>1875.9</v>
      </c>
      <c r="L17" s="172">
        <v>21</v>
      </c>
      <c r="M17" s="172">
        <f t="shared" si="2"/>
        <v>86969.838999999993</v>
      </c>
      <c r="N17" s="173">
        <v>0</v>
      </c>
      <c r="O17" s="173">
        <f t="shared" si="3"/>
        <v>0</v>
      </c>
      <c r="P17" s="173">
        <v>0</v>
      </c>
      <c r="Q17" s="173">
        <f t="shared" si="4"/>
        <v>0</v>
      </c>
      <c r="R17" s="173"/>
      <c r="S17" s="173"/>
      <c r="T17" s="174">
        <v>0.42399999999999999</v>
      </c>
      <c r="U17" s="173">
        <f t="shared" si="5"/>
        <v>0.42</v>
      </c>
      <c r="V17" s="175"/>
      <c r="W17" s="175"/>
      <c r="X17" s="175"/>
      <c r="Y17" s="175"/>
      <c r="Z17" s="175"/>
      <c r="AA17" s="175"/>
      <c r="AB17" s="175"/>
      <c r="AC17" s="175"/>
      <c r="AD17" s="175"/>
      <c r="AE17" s="175" t="s">
        <v>118</v>
      </c>
      <c r="AF17" s="175"/>
      <c r="AG17" s="175"/>
      <c r="AH17" s="175"/>
      <c r="AI17" s="175"/>
      <c r="AJ17" s="175"/>
      <c r="AK17" s="175"/>
      <c r="AL17" s="175"/>
      <c r="AM17" s="175"/>
      <c r="AN17" s="175"/>
      <c r="AO17" s="175"/>
      <c r="AP17" s="175"/>
      <c r="AQ17" s="175"/>
      <c r="AR17" s="175"/>
      <c r="AS17" s="175"/>
      <c r="AT17" s="175"/>
      <c r="AU17" s="175"/>
      <c r="AV17" s="175"/>
      <c r="AW17" s="175"/>
      <c r="AX17" s="175"/>
      <c r="AY17" s="175"/>
      <c r="AZ17" s="175"/>
      <c r="BA17" s="175"/>
      <c r="BB17" s="175"/>
      <c r="BC17" s="175"/>
      <c r="BD17" s="175"/>
      <c r="BE17" s="175"/>
      <c r="BF17" s="175"/>
      <c r="BG17" s="175"/>
      <c r="BH17" s="175"/>
    </row>
    <row r="18" spans="1:60" ht="22.5" outlineLevel="1" x14ac:dyDescent="0.3">
      <c r="A18" s="166">
        <v>9</v>
      </c>
      <c r="B18" s="167" t="s">
        <v>127</v>
      </c>
      <c r="C18" s="168" t="s">
        <v>128</v>
      </c>
      <c r="D18" s="169" t="s">
        <v>129</v>
      </c>
      <c r="E18" s="170">
        <v>4.9399999999999999E-3</v>
      </c>
      <c r="F18" s="171">
        <v>662.08</v>
      </c>
      <c r="G18" s="172">
        <v>3.31</v>
      </c>
      <c r="H18" s="171"/>
      <c r="I18" s="172">
        <f t="shared" si="0"/>
        <v>0</v>
      </c>
      <c r="J18" s="171"/>
      <c r="K18" s="172">
        <f t="shared" si="1"/>
        <v>0</v>
      </c>
      <c r="L18" s="172">
        <v>21</v>
      </c>
      <c r="M18" s="172">
        <f t="shared" si="2"/>
        <v>4.0050999999999997</v>
      </c>
      <c r="N18" s="173">
        <v>0</v>
      </c>
      <c r="O18" s="173">
        <f t="shared" si="3"/>
        <v>0</v>
      </c>
      <c r="P18" s="173">
        <v>0</v>
      </c>
      <c r="Q18" s="173">
        <f t="shared" si="4"/>
        <v>0</v>
      </c>
      <c r="R18" s="173"/>
      <c r="S18" s="173"/>
      <c r="T18" s="174">
        <v>1.327</v>
      </c>
      <c r="U18" s="173">
        <f t="shared" si="5"/>
        <v>0.01</v>
      </c>
      <c r="V18" s="175"/>
      <c r="W18" s="175"/>
      <c r="X18" s="175"/>
      <c r="Y18" s="175"/>
      <c r="Z18" s="175"/>
      <c r="AA18" s="175"/>
      <c r="AB18" s="175"/>
      <c r="AC18" s="175"/>
      <c r="AD18" s="175"/>
      <c r="AE18" s="175" t="s">
        <v>118</v>
      </c>
      <c r="AF18" s="175"/>
      <c r="AG18" s="175"/>
      <c r="AH18" s="175"/>
      <c r="AI18" s="175"/>
      <c r="AJ18" s="175"/>
      <c r="AK18" s="175"/>
      <c r="AL18" s="175"/>
      <c r="AM18" s="175"/>
      <c r="AN18" s="175"/>
      <c r="AO18" s="175"/>
      <c r="AP18" s="175"/>
      <c r="AQ18" s="175"/>
      <c r="AR18" s="175"/>
      <c r="AS18" s="175"/>
      <c r="AT18" s="175"/>
      <c r="AU18" s="175"/>
      <c r="AV18" s="175"/>
      <c r="AW18" s="175"/>
      <c r="AX18" s="175"/>
      <c r="AY18" s="175"/>
      <c r="AZ18" s="175"/>
      <c r="BA18" s="175"/>
      <c r="BB18" s="175"/>
      <c r="BC18" s="175"/>
      <c r="BD18" s="175"/>
      <c r="BE18" s="175"/>
      <c r="BF18" s="175"/>
      <c r="BG18" s="175"/>
      <c r="BH18" s="175"/>
    </row>
    <row r="19" spans="1:60" x14ac:dyDescent="0.3">
      <c r="A19" s="176" t="s">
        <v>104</v>
      </c>
      <c r="B19" s="177" t="s">
        <v>69</v>
      </c>
      <c r="C19" s="178" t="s">
        <v>70</v>
      </c>
      <c r="D19" s="179"/>
      <c r="E19" s="180"/>
      <c r="F19" s="181"/>
      <c r="G19" s="181">
        <f>SUMIF(AE20:AE21,"&lt;&gt;NOR",G20:G21)</f>
        <v>1541.45</v>
      </c>
      <c r="H19" s="181"/>
      <c r="I19" s="181">
        <f>SUM(I20:I21)</f>
        <v>0</v>
      </c>
      <c r="J19" s="181"/>
      <c r="K19" s="181">
        <f>SUM(K20:K21)</f>
        <v>0</v>
      </c>
      <c r="L19" s="181"/>
      <c r="M19" s="181">
        <f>SUM(M20:M21)</f>
        <v>1865.1544999999999</v>
      </c>
      <c r="N19" s="182"/>
      <c r="O19" s="182">
        <f>SUM(O20:O21)</f>
        <v>5.4000000000000001E-4</v>
      </c>
      <c r="P19" s="182"/>
      <c r="Q19" s="182">
        <f>SUM(Q20:Q21)</f>
        <v>0</v>
      </c>
      <c r="R19" s="182"/>
      <c r="S19" s="182"/>
      <c r="T19" s="183"/>
      <c r="U19" s="182">
        <f>SUM(U20:U21)</f>
        <v>2.74</v>
      </c>
      <c r="AE19" t="s">
        <v>105</v>
      </c>
    </row>
    <row r="20" spans="1:60" ht="22.5" outlineLevel="1" x14ac:dyDescent="0.3">
      <c r="A20" s="166">
        <v>10</v>
      </c>
      <c r="B20" s="167" t="s">
        <v>130</v>
      </c>
      <c r="C20" s="168" t="s">
        <v>131</v>
      </c>
      <c r="D20" s="169" t="s">
        <v>132</v>
      </c>
      <c r="E20" s="170">
        <v>9</v>
      </c>
      <c r="F20" s="171">
        <v>170.64</v>
      </c>
      <c r="G20" s="172">
        <v>1535.76</v>
      </c>
      <c r="H20" s="171"/>
      <c r="I20" s="172">
        <f>ROUND(E20*H20,2)</f>
        <v>0</v>
      </c>
      <c r="J20" s="171"/>
      <c r="K20" s="172">
        <f>ROUND(E20*J20,2)</f>
        <v>0</v>
      </c>
      <c r="L20" s="172">
        <v>21</v>
      </c>
      <c r="M20" s="172">
        <f>G20*(1+L20/100)</f>
        <v>1858.2695999999999</v>
      </c>
      <c r="N20" s="173">
        <v>6.0000000000000002E-5</v>
      </c>
      <c r="O20" s="173">
        <f>ROUND(E20*N20,5)</f>
        <v>5.4000000000000001E-4</v>
      </c>
      <c r="P20" s="173">
        <v>0</v>
      </c>
      <c r="Q20" s="173">
        <f>ROUND(E20*P20,5)</f>
        <v>0</v>
      </c>
      <c r="R20" s="173"/>
      <c r="S20" s="173"/>
      <c r="T20" s="174">
        <v>0.30399999999999999</v>
      </c>
      <c r="U20" s="173">
        <f>ROUND(E20*T20,2)</f>
        <v>2.74</v>
      </c>
      <c r="V20" s="175"/>
      <c r="W20" s="175"/>
      <c r="X20" s="175"/>
      <c r="Y20" s="175"/>
      <c r="Z20" s="175"/>
      <c r="AA20" s="175"/>
      <c r="AB20" s="175"/>
      <c r="AC20" s="175"/>
      <c r="AD20" s="175"/>
      <c r="AE20" s="175" t="s">
        <v>118</v>
      </c>
      <c r="AF20" s="175"/>
      <c r="AG20" s="175"/>
      <c r="AH20" s="175"/>
      <c r="AI20" s="175"/>
      <c r="AJ20" s="175"/>
      <c r="AK20" s="175"/>
      <c r="AL20" s="175"/>
      <c r="AM20" s="175"/>
      <c r="AN20" s="175"/>
      <c r="AO20" s="175"/>
      <c r="AP20" s="175"/>
      <c r="AQ20" s="175"/>
      <c r="AR20" s="175"/>
      <c r="AS20" s="175"/>
      <c r="AT20" s="175"/>
      <c r="AU20" s="175"/>
      <c r="AV20" s="175"/>
      <c r="AW20" s="175"/>
      <c r="AX20" s="175"/>
      <c r="AY20" s="175"/>
      <c r="AZ20" s="175"/>
      <c r="BA20" s="175"/>
      <c r="BB20" s="175"/>
      <c r="BC20" s="175"/>
      <c r="BD20" s="175"/>
      <c r="BE20" s="175"/>
      <c r="BF20" s="175"/>
      <c r="BG20" s="175"/>
      <c r="BH20" s="175"/>
    </row>
    <row r="21" spans="1:60" ht="22.5" outlineLevel="1" x14ac:dyDescent="0.3">
      <c r="A21" s="166">
        <v>11</v>
      </c>
      <c r="B21" s="167" t="s">
        <v>133</v>
      </c>
      <c r="C21" s="168" t="s">
        <v>134</v>
      </c>
      <c r="D21" s="169" t="s">
        <v>129</v>
      </c>
      <c r="E21" s="170">
        <v>5.4000000000000001E-4</v>
      </c>
      <c r="F21" s="171">
        <v>5688</v>
      </c>
      <c r="G21" s="172">
        <v>5.69</v>
      </c>
      <c r="H21" s="171"/>
      <c r="I21" s="172">
        <f>ROUND(E21*H21,2)</f>
        <v>0</v>
      </c>
      <c r="J21" s="171"/>
      <c r="K21" s="172">
        <f>ROUND(E21*J21,2)</f>
        <v>0</v>
      </c>
      <c r="L21" s="172">
        <v>21</v>
      </c>
      <c r="M21" s="172">
        <f>G21*(1+L21/100)</f>
        <v>6.8849</v>
      </c>
      <c r="N21" s="173">
        <v>0</v>
      </c>
      <c r="O21" s="173">
        <f>ROUND(E21*N21,5)</f>
        <v>0</v>
      </c>
      <c r="P21" s="173">
        <v>0</v>
      </c>
      <c r="Q21" s="173">
        <f>ROUND(E21*P21,5)</f>
        <v>0</v>
      </c>
      <c r="R21" s="173"/>
      <c r="S21" s="173"/>
      <c r="T21" s="174">
        <v>3.327</v>
      </c>
      <c r="U21" s="173">
        <f>ROUND(E21*T21,2)</f>
        <v>0</v>
      </c>
      <c r="V21" s="175"/>
      <c r="W21" s="175"/>
      <c r="X21" s="175"/>
      <c r="Y21" s="175"/>
      <c r="Z21" s="175"/>
      <c r="AA21" s="175"/>
      <c r="AB21" s="175"/>
      <c r="AC21" s="175"/>
      <c r="AD21" s="175"/>
      <c r="AE21" s="175" t="s">
        <v>118</v>
      </c>
      <c r="AF21" s="175"/>
      <c r="AG21" s="175"/>
      <c r="AH21" s="175"/>
      <c r="AI21" s="175"/>
      <c r="AJ21" s="175"/>
      <c r="AK21" s="175"/>
      <c r="AL21" s="175"/>
      <c r="AM21" s="175"/>
      <c r="AN21" s="175"/>
      <c r="AO21" s="175"/>
      <c r="AP21" s="175"/>
      <c r="AQ21" s="175"/>
      <c r="AR21" s="175"/>
      <c r="AS21" s="175"/>
      <c r="AT21" s="175"/>
      <c r="AU21" s="175"/>
      <c r="AV21" s="175"/>
      <c r="AW21" s="175"/>
      <c r="AX21" s="175"/>
      <c r="AY21" s="175"/>
      <c r="AZ21" s="175"/>
      <c r="BA21" s="175"/>
      <c r="BB21" s="175"/>
      <c r="BC21" s="175"/>
      <c r="BD21" s="175"/>
      <c r="BE21" s="175"/>
      <c r="BF21" s="175"/>
      <c r="BG21" s="175"/>
      <c r="BH21" s="175"/>
    </row>
    <row r="22" spans="1:60" x14ac:dyDescent="0.3">
      <c r="A22" s="176" t="s">
        <v>104</v>
      </c>
      <c r="B22" s="177" t="s">
        <v>71</v>
      </c>
      <c r="C22" s="178" t="s">
        <v>72</v>
      </c>
      <c r="D22" s="179"/>
      <c r="E22" s="180"/>
      <c r="F22" s="181"/>
      <c r="G22" s="181">
        <f>SUMIF(AE23,"&lt;&gt;NOR",G23)</f>
        <v>546.73</v>
      </c>
      <c r="H22" s="181"/>
      <c r="I22" s="181">
        <f>SUM(I23)</f>
        <v>0</v>
      </c>
      <c r="J22" s="181"/>
      <c r="K22" s="181">
        <f>SUM(K23)</f>
        <v>0</v>
      </c>
      <c r="L22" s="181"/>
      <c r="M22" s="181">
        <f>SUM(M23)</f>
        <v>661.54330000000004</v>
      </c>
      <c r="N22" s="182"/>
      <c r="O22" s="182">
        <f>SUM(O23)</f>
        <v>1.2999999999999999E-4</v>
      </c>
      <c r="P22" s="182"/>
      <c r="Q22" s="182">
        <f>SUM(Q23)</f>
        <v>0</v>
      </c>
      <c r="R22" s="182"/>
      <c r="S22" s="182"/>
      <c r="T22" s="183"/>
      <c r="U22" s="182">
        <f>SUM(U23)</f>
        <v>0.15</v>
      </c>
      <c r="AE22" t="s">
        <v>105</v>
      </c>
    </row>
    <row r="23" spans="1:60" ht="22.5" outlineLevel="1" x14ac:dyDescent="0.3">
      <c r="A23" s="166">
        <v>12</v>
      </c>
      <c r="B23" s="167" t="s">
        <v>135</v>
      </c>
      <c r="C23" s="168" t="s">
        <v>136</v>
      </c>
      <c r="D23" s="169" t="s">
        <v>137</v>
      </c>
      <c r="E23" s="170">
        <v>0.54</v>
      </c>
      <c r="F23" s="171">
        <v>1012.46</v>
      </c>
      <c r="G23" s="172">
        <v>546.73</v>
      </c>
      <c r="H23" s="171"/>
      <c r="I23" s="172">
        <f>ROUND(E23*H23,2)</f>
        <v>0</v>
      </c>
      <c r="J23" s="171"/>
      <c r="K23" s="172">
        <f>ROUND(E23*J23,2)</f>
        <v>0</v>
      </c>
      <c r="L23" s="172">
        <v>21</v>
      </c>
      <c r="M23" s="172">
        <f>G23*(1+L23/100)</f>
        <v>661.54330000000004</v>
      </c>
      <c r="N23" s="173">
        <v>2.4000000000000001E-4</v>
      </c>
      <c r="O23" s="173">
        <f>ROUND(E23*N23,5)</f>
        <v>1.2999999999999999E-4</v>
      </c>
      <c r="P23" s="173">
        <v>0</v>
      </c>
      <c r="Q23" s="173">
        <f>ROUND(E23*P23,5)</f>
        <v>0</v>
      </c>
      <c r="R23" s="173"/>
      <c r="S23" s="173"/>
      <c r="T23" s="174">
        <v>0.28699999999999998</v>
      </c>
      <c r="U23" s="173">
        <f>ROUND(E23*T23,2)</f>
        <v>0.15</v>
      </c>
      <c r="V23" s="175"/>
      <c r="W23" s="175"/>
      <c r="X23" s="175"/>
      <c r="Y23" s="175"/>
      <c r="Z23" s="175"/>
      <c r="AA23" s="175"/>
      <c r="AB23" s="175"/>
      <c r="AC23" s="175"/>
      <c r="AD23" s="175"/>
      <c r="AE23" s="175" t="s">
        <v>118</v>
      </c>
      <c r="AF23" s="175"/>
      <c r="AG23" s="175"/>
      <c r="AH23" s="175"/>
      <c r="AI23" s="175"/>
      <c r="AJ23" s="175"/>
      <c r="AK23" s="175"/>
      <c r="AL23" s="175"/>
      <c r="AM23" s="175"/>
      <c r="AN23" s="175"/>
      <c r="AO23" s="175"/>
      <c r="AP23" s="175"/>
      <c r="AQ23" s="175"/>
      <c r="AR23" s="175"/>
      <c r="AS23" s="175"/>
      <c r="AT23" s="175"/>
      <c r="AU23" s="175"/>
      <c r="AV23" s="175"/>
      <c r="AW23" s="175"/>
      <c r="AX23" s="175"/>
      <c r="AY23" s="175"/>
      <c r="AZ23" s="175"/>
      <c r="BA23" s="175"/>
      <c r="BB23" s="175"/>
      <c r="BC23" s="175"/>
      <c r="BD23" s="175"/>
      <c r="BE23" s="175"/>
      <c r="BF23" s="175"/>
      <c r="BG23" s="175"/>
      <c r="BH23" s="175"/>
    </row>
    <row r="24" spans="1:60" x14ac:dyDescent="0.3">
      <c r="A24" s="176" t="s">
        <v>104</v>
      </c>
      <c r="B24" s="177" t="s">
        <v>73</v>
      </c>
      <c r="C24" s="178" t="s">
        <v>74</v>
      </c>
      <c r="D24" s="179"/>
      <c r="E24" s="180"/>
      <c r="F24" s="181"/>
      <c r="G24" s="181">
        <f>SUMIF(AE25:AE26,"&lt;&gt;NOR",G25:G26)</f>
        <v>56311.199999999997</v>
      </c>
      <c r="H24" s="181"/>
      <c r="I24" s="181">
        <f>SUM(I25:I26)</f>
        <v>0</v>
      </c>
      <c r="J24" s="181"/>
      <c r="K24" s="181">
        <f>SUM(K25:K26)</f>
        <v>0</v>
      </c>
      <c r="L24" s="181"/>
      <c r="M24" s="181">
        <f>SUM(M25:M26)</f>
        <v>68136.551999999996</v>
      </c>
      <c r="N24" s="182"/>
      <c r="O24" s="182">
        <f>SUM(O25:O26)</f>
        <v>0.20349999999999999</v>
      </c>
      <c r="P24" s="182"/>
      <c r="Q24" s="182">
        <f>SUM(Q25:Q26)</f>
        <v>0</v>
      </c>
      <c r="R24" s="182"/>
      <c r="S24" s="182"/>
      <c r="T24" s="183"/>
      <c r="U24" s="182">
        <f>SUM(U25:U26)</f>
        <v>24.86</v>
      </c>
      <c r="AE24" t="s">
        <v>105</v>
      </c>
    </row>
    <row r="25" spans="1:60" ht="22.5" outlineLevel="1" x14ac:dyDescent="0.3">
      <c r="A25" s="166">
        <v>13</v>
      </c>
      <c r="B25" s="167" t="s">
        <v>138</v>
      </c>
      <c r="C25" s="168" t="s">
        <v>139</v>
      </c>
      <c r="D25" s="169" t="s">
        <v>108</v>
      </c>
      <c r="E25" s="170">
        <v>8</v>
      </c>
      <c r="F25" s="171">
        <v>5119.2</v>
      </c>
      <c r="G25" s="172">
        <f>SUM(E25*F25)</f>
        <v>40953.599999999999</v>
      </c>
      <c r="H25" s="171"/>
      <c r="I25" s="172">
        <f>ROUND(E25*H25,2)</f>
        <v>0</v>
      </c>
      <c r="J25" s="171"/>
      <c r="K25" s="172">
        <f>ROUND(E25*J25,2)</f>
        <v>0</v>
      </c>
      <c r="L25" s="172">
        <v>21</v>
      </c>
      <c r="M25" s="172">
        <f>G25*(1+L25/100)</f>
        <v>49553.856</v>
      </c>
      <c r="N25" s="173">
        <v>1.8499999999999999E-2</v>
      </c>
      <c r="O25" s="173">
        <f>ROUND(E25*N25,5)</f>
        <v>0.14799999999999999</v>
      </c>
      <c r="P25" s="173">
        <v>0</v>
      </c>
      <c r="Q25" s="173">
        <f>ROUND(E25*P25,5)</f>
        <v>0</v>
      </c>
      <c r="R25" s="173"/>
      <c r="S25" s="173"/>
      <c r="T25" s="174">
        <v>2.2599999999999998</v>
      </c>
      <c r="U25" s="173">
        <f>ROUND(E25*T25,2)</f>
        <v>18.079999999999998</v>
      </c>
      <c r="V25" s="175"/>
      <c r="W25" s="175"/>
      <c r="X25" s="175"/>
      <c r="Y25" s="175"/>
      <c r="Z25" s="175"/>
      <c r="AA25" s="175"/>
      <c r="AB25" s="175"/>
      <c r="AC25" s="175"/>
      <c r="AD25" s="175"/>
      <c r="AE25" s="175" t="s">
        <v>118</v>
      </c>
      <c r="AF25" s="175"/>
      <c r="AG25" s="175"/>
      <c r="AH25" s="175"/>
      <c r="AI25" s="175"/>
      <c r="AJ25" s="175"/>
      <c r="AK25" s="175"/>
      <c r="AL25" s="175"/>
      <c r="AM25" s="175"/>
      <c r="AN25" s="175"/>
      <c r="AO25" s="175"/>
      <c r="AP25" s="175"/>
      <c r="AQ25" s="175"/>
      <c r="AR25" s="175"/>
      <c r="AS25" s="175"/>
      <c r="AT25" s="175"/>
      <c r="AU25" s="175"/>
      <c r="AV25" s="175"/>
      <c r="AW25" s="175"/>
      <c r="AX25" s="175"/>
      <c r="AY25" s="175"/>
      <c r="AZ25" s="175"/>
      <c r="BA25" s="175"/>
      <c r="BB25" s="175"/>
      <c r="BC25" s="175"/>
      <c r="BD25" s="175"/>
      <c r="BE25" s="175"/>
      <c r="BF25" s="175"/>
      <c r="BG25" s="175"/>
      <c r="BH25" s="175"/>
    </row>
    <row r="26" spans="1:60" ht="22.5" outlineLevel="1" x14ac:dyDescent="0.3">
      <c r="A26" s="184">
        <v>14</v>
      </c>
      <c r="B26" s="185" t="s">
        <v>138</v>
      </c>
      <c r="C26" s="186" t="s">
        <v>139</v>
      </c>
      <c r="D26" s="187" t="s">
        <v>108</v>
      </c>
      <c r="E26" s="188">
        <v>3</v>
      </c>
      <c r="F26" s="189">
        <v>5119.2</v>
      </c>
      <c r="G26" s="172">
        <f>SUM(E26*F26)</f>
        <v>15357.599999999999</v>
      </c>
      <c r="H26" s="189"/>
      <c r="I26" s="190">
        <f>ROUND(E26*H26,2)</f>
        <v>0</v>
      </c>
      <c r="J26" s="189"/>
      <c r="K26" s="190">
        <f>ROUND(E26*J26,2)</f>
        <v>0</v>
      </c>
      <c r="L26" s="190">
        <v>21</v>
      </c>
      <c r="M26" s="190">
        <f>G26*(1+L26/100)</f>
        <v>18582.695999999996</v>
      </c>
      <c r="N26" s="191">
        <v>1.8499999999999999E-2</v>
      </c>
      <c r="O26" s="191">
        <f>ROUND(E26*N26,5)</f>
        <v>5.5500000000000001E-2</v>
      </c>
      <c r="P26" s="191">
        <v>0</v>
      </c>
      <c r="Q26" s="191">
        <f>ROUND(E26*P26,5)</f>
        <v>0</v>
      </c>
      <c r="R26" s="191"/>
      <c r="S26" s="191"/>
      <c r="T26" s="192">
        <v>2.2599999999999998</v>
      </c>
      <c r="U26" s="191">
        <f>ROUND(E26*T26,2)</f>
        <v>6.78</v>
      </c>
      <c r="V26" s="175"/>
      <c r="W26" s="175"/>
      <c r="X26" s="175"/>
      <c r="Y26" s="175"/>
      <c r="Z26" s="175"/>
      <c r="AA26" s="175"/>
      <c r="AB26" s="175"/>
      <c r="AC26" s="175"/>
      <c r="AD26" s="175"/>
      <c r="AE26" s="175" t="s">
        <v>118</v>
      </c>
      <c r="AF26" s="175"/>
      <c r="AG26" s="175"/>
      <c r="AH26" s="175"/>
      <c r="AI26" s="175"/>
      <c r="AJ26" s="175"/>
      <c r="AK26" s="175"/>
      <c r="AL26" s="175"/>
      <c r="AM26" s="175"/>
      <c r="AN26" s="175"/>
      <c r="AO26" s="175"/>
      <c r="AP26" s="175"/>
      <c r="AQ26" s="175"/>
      <c r="AR26" s="175"/>
      <c r="AS26" s="175"/>
      <c r="AT26" s="175"/>
      <c r="AU26" s="175"/>
      <c r="AV26" s="175"/>
      <c r="AW26" s="175"/>
      <c r="AX26" s="175"/>
      <c r="AY26" s="175"/>
      <c r="AZ26" s="175"/>
      <c r="BA26" s="175"/>
      <c r="BB26" s="175"/>
      <c r="BC26" s="175"/>
      <c r="BD26" s="175"/>
      <c r="BE26" s="175"/>
      <c r="BF26" s="175"/>
      <c r="BG26" s="175"/>
      <c r="BH26" s="175"/>
    </row>
    <row r="27" spans="1:60" x14ac:dyDescent="0.3">
      <c r="A27" s="136"/>
      <c r="B27" s="140" t="s">
        <v>140</v>
      </c>
      <c r="C27" s="193" t="s">
        <v>140</v>
      </c>
      <c r="D27" s="136"/>
      <c r="E27" s="136"/>
      <c r="F27" s="136"/>
      <c r="G27" s="136"/>
      <c r="H27" s="136"/>
      <c r="I27" s="136"/>
      <c r="J27" s="136"/>
      <c r="K27" s="136"/>
      <c r="L27" s="136"/>
      <c r="M27" s="136"/>
      <c r="N27" s="136"/>
      <c r="O27" s="136"/>
      <c r="P27" s="136"/>
      <c r="Q27" s="136"/>
      <c r="R27" s="136"/>
      <c r="S27" s="136"/>
      <c r="T27" s="136"/>
      <c r="U27" s="136"/>
      <c r="AC27">
        <v>15</v>
      </c>
      <c r="AD27">
        <v>21</v>
      </c>
    </row>
    <row r="28" spans="1:60" x14ac:dyDescent="0.3">
      <c r="A28" s="194"/>
      <c r="B28" s="195">
        <v>26</v>
      </c>
      <c r="C28" s="196" t="s">
        <v>140</v>
      </c>
      <c r="D28" s="197"/>
      <c r="E28" s="197"/>
      <c r="F28" s="197"/>
      <c r="G28" s="198">
        <f>G8+G12+G19+G22+G24</f>
        <v>160985.79999999999</v>
      </c>
      <c r="H28" s="136"/>
      <c r="I28" s="136"/>
      <c r="J28" s="136"/>
      <c r="K28" s="136"/>
      <c r="L28" s="136"/>
      <c r="M28" s="136"/>
      <c r="N28" s="136"/>
      <c r="O28" s="136"/>
      <c r="P28" s="136"/>
      <c r="Q28" s="136"/>
      <c r="R28" s="136"/>
      <c r="S28" s="136"/>
      <c r="T28" s="136"/>
      <c r="U28" s="136"/>
      <c r="AC28">
        <f>SUMIF(L7:L26,AC27,G7:G26)</f>
        <v>0</v>
      </c>
      <c r="AD28">
        <f>SUMIF(L7:L26,AD27,G7:G26)</f>
        <v>160985.79999999999</v>
      </c>
      <c r="AE28" t="s">
        <v>141</v>
      </c>
    </row>
    <row r="29" spans="1:60" x14ac:dyDescent="0.3">
      <c r="A29" s="136"/>
      <c r="B29" s="140" t="s">
        <v>140</v>
      </c>
      <c r="C29" s="193" t="s">
        <v>140</v>
      </c>
      <c r="D29" s="136"/>
      <c r="E29" s="136"/>
      <c r="F29" s="136"/>
      <c r="G29" s="136"/>
      <c r="H29" s="136"/>
      <c r="I29" s="136"/>
      <c r="J29" s="136"/>
      <c r="K29" s="136"/>
      <c r="L29" s="136"/>
      <c r="M29" s="136"/>
      <c r="N29" s="136"/>
      <c r="O29" s="136"/>
      <c r="P29" s="136"/>
      <c r="Q29" s="136"/>
      <c r="R29" s="136"/>
      <c r="S29" s="136"/>
      <c r="T29" s="136"/>
      <c r="U29" s="136"/>
    </row>
    <row r="30" spans="1:60" x14ac:dyDescent="0.3">
      <c r="A30" s="136"/>
      <c r="B30" s="140" t="s">
        <v>140</v>
      </c>
      <c r="C30" s="193" t="s">
        <v>140</v>
      </c>
      <c r="D30" s="136"/>
      <c r="E30" s="136"/>
      <c r="F30" s="136"/>
      <c r="G30" s="136"/>
      <c r="H30" s="136"/>
      <c r="I30" s="136"/>
      <c r="J30" s="136"/>
      <c r="K30" s="136"/>
      <c r="L30" s="136"/>
      <c r="M30" s="136"/>
      <c r="N30" s="136"/>
      <c r="O30" s="136"/>
      <c r="P30" s="136"/>
      <c r="Q30" s="136"/>
      <c r="R30" s="136"/>
      <c r="S30" s="136"/>
      <c r="T30" s="136"/>
      <c r="U30" s="136"/>
    </row>
    <row r="31" spans="1:60" x14ac:dyDescent="0.3">
      <c r="A31" s="272">
        <v>33</v>
      </c>
      <c r="B31" s="272"/>
      <c r="C31" s="273"/>
      <c r="D31" s="136"/>
      <c r="E31" s="136"/>
      <c r="F31" s="136"/>
      <c r="G31" s="136"/>
      <c r="H31" s="136"/>
      <c r="I31" s="136"/>
      <c r="J31" s="136"/>
      <c r="K31" s="136"/>
      <c r="L31" s="136"/>
      <c r="M31" s="136"/>
      <c r="N31" s="136"/>
      <c r="O31" s="136"/>
      <c r="P31" s="136"/>
      <c r="Q31" s="136"/>
      <c r="R31" s="136"/>
      <c r="S31" s="136"/>
      <c r="T31" s="136"/>
      <c r="U31" s="136"/>
    </row>
    <row r="32" spans="1:60" x14ac:dyDescent="0.3">
      <c r="A32" s="253"/>
      <c r="B32" s="254"/>
      <c r="C32" s="255"/>
      <c r="D32" s="254"/>
      <c r="E32" s="254"/>
      <c r="F32" s="254"/>
      <c r="G32" s="256"/>
      <c r="H32" s="136"/>
      <c r="I32" s="136"/>
      <c r="J32" s="136"/>
      <c r="K32" s="136"/>
      <c r="L32" s="136"/>
      <c r="M32" s="136"/>
      <c r="N32" s="136"/>
      <c r="O32" s="136"/>
      <c r="P32" s="136"/>
      <c r="Q32" s="136"/>
      <c r="R32" s="136"/>
      <c r="S32" s="136"/>
      <c r="T32" s="136"/>
      <c r="U32" s="136"/>
      <c r="AE32" t="s">
        <v>142</v>
      </c>
    </row>
    <row r="33" spans="1:31" x14ac:dyDescent="0.3">
      <c r="A33" s="257"/>
      <c r="B33" s="258"/>
      <c r="C33" s="259"/>
      <c r="D33" s="258"/>
      <c r="E33" s="258"/>
      <c r="F33" s="258"/>
      <c r="G33" s="260"/>
      <c r="H33" s="136"/>
      <c r="I33" s="136"/>
      <c r="J33" s="136"/>
      <c r="K33" s="136"/>
      <c r="L33" s="136"/>
      <c r="M33" s="136"/>
      <c r="N33" s="136"/>
      <c r="O33" s="136"/>
      <c r="P33" s="136"/>
      <c r="Q33" s="136"/>
      <c r="R33" s="136"/>
      <c r="S33" s="136"/>
      <c r="T33" s="136"/>
      <c r="U33" s="136"/>
    </row>
    <row r="34" spans="1:31" x14ac:dyDescent="0.3">
      <c r="A34" s="257"/>
      <c r="B34" s="258"/>
      <c r="C34" s="259"/>
      <c r="D34" s="258"/>
      <c r="E34" s="258"/>
      <c r="F34" s="258"/>
      <c r="G34" s="260"/>
      <c r="H34" s="136"/>
      <c r="I34" s="136"/>
      <c r="J34" s="136"/>
      <c r="K34" s="136"/>
      <c r="L34" s="136"/>
      <c r="M34" s="136"/>
      <c r="N34" s="136"/>
      <c r="O34" s="136"/>
      <c r="P34" s="136"/>
      <c r="Q34" s="136"/>
      <c r="R34" s="136"/>
      <c r="S34" s="136"/>
      <c r="T34" s="136"/>
      <c r="U34" s="136"/>
    </row>
    <row r="35" spans="1:31" x14ac:dyDescent="0.3">
      <c r="A35" s="257"/>
      <c r="B35" s="258"/>
      <c r="C35" s="259"/>
      <c r="D35" s="258"/>
      <c r="E35" s="258"/>
      <c r="F35" s="258"/>
      <c r="G35" s="260"/>
      <c r="H35" s="136"/>
      <c r="I35" s="136"/>
      <c r="J35" s="136"/>
      <c r="K35" s="136"/>
      <c r="L35" s="136"/>
      <c r="M35" s="136"/>
      <c r="N35" s="136"/>
      <c r="O35" s="136"/>
      <c r="P35" s="136"/>
      <c r="Q35" s="136"/>
      <c r="R35" s="136"/>
      <c r="S35" s="136"/>
      <c r="T35" s="136"/>
      <c r="U35" s="136"/>
    </row>
    <row r="36" spans="1:31" x14ac:dyDescent="0.3">
      <c r="A36" s="261"/>
      <c r="B36" s="262"/>
      <c r="C36" s="263"/>
      <c r="D36" s="262"/>
      <c r="E36" s="262"/>
      <c r="F36" s="262"/>
      <c r="G36" s="264"/>
      <c r="H36" s="136"/>
      <c r="I36" s="136"/>
      <c r="J36" s="136"/>
      <c r="K36" s="136"/>
      <c r="L36" s="136"/>
      <c r="M36" s="136"/>
      <c r="N36" s="136"/>
      <c r="O36" s="136"/>
      <c r="P36" s="136"/>
      <c r="Q36" s="136"/>
      <c r="R36" s="136"/>
      <c r="S36" s="136"/>
      <c r="T36" s="136"/>
      <c r="U36" s="136"/>
    </row>
    <row r="37" spans="1:31" x14ac:dyDescent="0.3">
      <c r="A37" s="136"/>
      <c r="B37" s="140" t="s">
        <v>140</v>
      </c>
      <c r="C37" s="193" t="s">
        <v>140</v>
      </c>
      <c r="D37" s="136"/>
      <c r="E37" s="136"/>
      <c r="F37" s="136"/>
      <c r="G37" s="136"/>
      <c r="H37" s="136"/>
      <c r="I37" s="136"/>
      <c r="J37" s="136"/>
      <c r="K37" s="136"/>
      <c r="L37" s="136"/>
      <c r="M37" s="136"/>
      <c r="N37" s="136"/>
      <c r="O37" s="136"/>
      <c r="P37" s="136"/>
      <c r="Q37" s="136"/>
      <c r="R37" s="136"/>
      <c r="S37" s="136"/>
      <c r="T37" s="136"/>
      <c r="U37" s="136"/>
    </row>
    <row r="38" spans="1:31" x14ac:dyDescent="0.3">
      <c r="C38" s="199"/>
      <c r="AE38" t="s">
        <v>143</v>
      </c>
    </row>
  </sheetData>
  <mergeCells count="6">
    <mergeCell ref="A32:G36"/>
    <mergeCell ref="A1:G1"/>
    <mergeCell ref="C2:G2"/>
    <mergeCell ref="C3:G3"/>
    <mergeCell ref="C4:G4"/>
    <mergeCell ref="A31:C31"/>
  </mergeCells>
  <pageMargins left="0.59027779999999996" right="0.39374999999999999" top="0.78749999999999998" bottom="0.78749999999999998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Rozpočet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Radek</dc:creator>
  <cp:lastModifiedBy>Polanský Luboš - Raeder&amp;Falge</cp:lastModifiedBy>
  <cp:lastPrinted>2014-02-28T09:52:57Z</cp:lastPrinted>
  <dcterms:created xsi:type="dcterms:W3CDTF">2009-04-08T07:15:50Z</dcterms:created>
  <dcterms:modified xsi:type="dcterms:W3CDTF">2021-04-28T04:17:10Z</dcterms:modified>
</cp:coreProperties>
</file>